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860" windowWidth="15375" windowHeight="3285" activeTab="8"/>
  </bookViews>
  <sheets>
    <sheet name="CONTENIDO" sheetId="2" r:id="rId1"/>
    <sheet name="2008" sheetId="23" r:id="rId2"/>
    <sheet name="2009" sheetId="24" r:id="rId3"/>
    <sheet name="2010" sheetId="25" r:id="rId4"/>
    <sheet name="2011" sheetId="26" r:id="rId5"/>
    <sheet name="2012" sheetId="27" r:id="rId6"/>
    <sheet name="2013" sheetId="28" r:id="rId7"/>
    <sheet name="2014" sheetId="29" r:id="rId8"/>
    <sheet name="2015" sheetId="30" r:id="rId9"/>
  </sheets>
  <definedNames>
    <definedName name="_xlnm._FilterDatabase" localSheetId="1" hidden="1">'2008'!$A$9:$AI$146</definedName>
    <definedName name="_xlnm._FilterDatabase" localSheetId="2" hidden="1">'2009'!$A$9:$AI$146</definedName>
    <definedName name="_xlnm._FilterDatabase" localSheetId="3" hidden="1">'2010'!$A$9:$AI$146</definedName>
    <definedName name="_xlnm._FilterDatabase" localSheetId="4" hidden="1">'2011'!$A$9:$AI$146</definedName>
    <definedName name="_xlnm._FilterDatabase" localSheetId="5" hidden="1">'2012'!$A$9:$AI$146</definedName>
    <definedName name="_xlnm._FilterDatabase" localSheetId="6" hidden="1">'2013'!$A$9:$AI$146</definedName>
    <definedName name="_xlnm._FilterDatabase" localSheetId="7" hidden="1">'2014'!$A$9:$AI$146</definedName>
    <definedName name="_xlnm._FilterDatabase" localSheetId="8" hidden="1">'2015'!$A$9:$AI$20</definedName>
  </definedNames>
  <calcPr calcId="145621"/>
</workbook>
</file>

<file path=xl/calcChain.xml><?xml version="1.0" encoding="utf-8"?>
<calcChain xmlns="http://schemas.openxmlformats.org/spreadsheetml/2006/main">
  <c r="V20" i="30" l="1"/>
  <c r="W20" i="30" s="1"/>
  <c r="T20" i="30"/>
  <c r="R20" i="30"/>
  <c r="S20" i="30" s="1"/>
  <c r="Q20" i="30"/>
  <c r="V19" i="30"/>
  <c r="W19" i="30" s="1"/>
  <c r="T19" i="30"/>
  <c r="R19" i="30"/>
  <c r="S19" i="30" s="1"/>
  <c r="Q19" i="30"/>
  <c r="V18" i="30"/>
  <c r="W18" i="30" s="1"/>
  <c r="T18" i="30"/>
  <c r="R18" i="30"/>
  <c r="S18" i="30" s="1"/>
  <c r="Q18" i="30"/>
  <c r="V17" i="30"/>
  <c r="W17" i="30" s="1"/>
  <c r="T17" i="30"/>
  <c r="R17" i="30"/>
  <c r="S17" i="30" s="1"/>
  <c r="Q17" i="30"/>
  <c r="V16" i="30"/>
  <c r="W16" i="30" s="1"/>
  <c r="T16" i="30"/>
  <c r="R16" i="30"/>
  <c r="S16" i="30" s="1"/>
  <c r="Q16" i="30"/>
  <c r="V15" i="30"/>
  <c r="W15" i="30" s="1"/>
  <c r="T15" i="30"/>
  <c r="R15" i="30"/>
  <c r="S15" i="30" s="1"/>
  <c r="Q15" i="30"/>
  <c r="V14" i="30"/>
  <c r="W14" i="30" s="1"/>
  <c r="T14" i="30"/>
  <c r="R14" i="30"/>
  <c r="S14" i="30" s="1"/>
  <c r="Q14" i="30"/>
  <c r="V13" i="30"/>
  <c r="W13" i="30" s="1"/>
  <c r="T13" i="30"/>
  <c r="R13" i="30"/>
  <c r="S13" i="30" s="1"/>
  <c r="Q13" i="30"/>
  <c r="V12" i="30"/>
  <c r="W12" i="30" s="1"/>
  <c r="T12" i="30"/>
  <c r="R12" i="30"/>
  <c r="S12" i="30" s="1"/>
  <c r="Q12" i="30"/>
  <c r="V11" i="30"/>
  <c r="W11" i="30" s="1"/>
  <c r="T11" i="30"/>
  <c r="R11" i="30"/>
  <c r="S11" i="30" s="1"/>
  <c r="Q11" i="30"/>
  <c r="V10" i="30"/>
  <c r="W10" i="30" s="1"/>
  <c r="T10" i="30"/>
  <c r="R10" i="30"/>
  <c r="S10" i="30" s="1"/>
  <c r="Q10" i="30"/>
  <c r="U10" i="30" l="1"/>
  <c r="U12" i="30"/>
  <c r="U16" i="30"/>
  <c r="U18" i="30"/>
  <c r="Q21" i="30"/>
  <c r="U14" i="30"/>
  <c r="U20" i="30"/>
  <c r="O21" i="30"/>
  <c r="J21" i="30"/>
  <c r="P21" i="30"/>
  <c r="R21" i="30"/>
  <c r="T21" i="30"/>
  <c r="V21" i="30"/>
  <c r="U11" i="30"/>
  <c r="U13" i="30"/>
  <c r="U15" i="30"/>
  <c r="U17" i="30"/>
  <c r="U19" i="30"/>
  <c r="W21" i="30" l="1"/>
  <c r="S21" i="30"/>
  <c r="N21" i="30"/>
  <c r="K21" i="30"/>
  <c r="U21" i="30"/>
  <c r="V146" i="29" l="1"/>
  <c r="W146" i="29" s="1"/>
  <c r="T146" i="29"/>
  <c r="R146" i="29"/>
  <c r="S146" i="29" s="1"/>
  <c r="Q146" i="29"/>
  <c r="V145" i="29"/>
  <c r="W145" i="29" s="1"/>
  <c r="T145" i="29"/>
  <c r="R145" i="29"/>
  <c r="S145" i="29" s="1"/>
  <c r="Q145" i="29"/>
  <c r="V144" i="29"/>
  <c r="W144" i="29" s="1"/>
  <c r="T144" i="29"/>
  <c r="R144" i="29"/>
  <c r="S144" i="29" s="1"/>
  <c r="Q144" i="29"/>
  <c r="W143" i="29"/>
  <c r="V143" i="29"/>
  <c r="U143" i="29"/>
  <c r="T143" i="29"/>
  <c r="S143" i="29"/>
  <c r="R143" i="29"/>
  <c r="Q143" i="29"/>
  <c r="V142" i="29"/>
  <c r="W142" i="29" s="1"/>
  <c r="T142" i="29"/>
  <c r="R142" i="29"/>
  <c r="S142" i="29" s="1"/>
  <c r="Q142" i="29"/>
  <c r="V141" i="29"/>
  <c r="W141" i="29" s="1"/>
  <c r="T141" i="29"/>
  <c r="R141" i="29"/>
  <c r="S141" i="29" s="1"/>
  <c r="Q141" i="29"/>
  <c r="V140" i="29"/>
  <c r="W140" i="29" s="1"/>
  <c r="T140" i="29"/>
  <c r="R140" i="29"/>
  <c r="S140" i="29" s="1"/>
  <c r="Q140" i="29"/>
  <c r="W139" i="29"/>
  <c r="V139" i="29"/>
  <c r="U139" i="29"/>
  <c r="T139" i="29"/>
  <c r="S139" i="29"/>
  <c r="R139" i="29"/>
  <c r="Q139" i="29"/>
  <c r="V138" i="29"/>
  <c r="W138" i="29" s="1"/>
  <c r="T138" i="29"/>
  <c r="R138" i="29"/>
  <c r="S138" i="29" s="1"/>
  <c r="Q138" i="29"/>
  <c r="V137" i="29"/>
  <c r="W137" i="29" s="1"/>
  <c r="T137" i="29"/>
  <c r="R137" i="29"/>
  <c r="S137" i="29" s="1"/>
  <c r="Q137" i="29"/>
  <c r="V136" i="29"/>
  <c r="W136" i="29" s="1"/>
  <c r="T136" i="29"/>
  <c r="R136" i="29"/>
  <c r="S136" i="29" s="1"/>
  <c r="Q136" i="29"/>
  <c r="AH135" i="29"/>
  <c r="Y135" i="29"/>
  <c r="W135" i="29"/>
  <c r="V135" i="29"/>
  <c r="U135" i="29"/>
  <c r="T135" i="29"/>
  <c r="S135" i="29"/>
  <c r="R135" i="29"/>
  <c r="Q135" i="29"/>
  <c r="AH134" i="29"/>
  <c r="W134" i="29"/>
  <c r="V134" i="29"/>
  <c r="U134" i="29"/>
  <c r="T134" i="29"/>
  <c r="S134" i="29"/>
  <c r="R134" i="29"/>
  <c r="Q134" i="29"/>
  <c r="V133" i="29"/>
  <c r="W133" i="29" s="1"/>
  <c r="R133" i="29"/>
  <c r="S133" i="29" s="1"/>
  <c r="Q133" i="29"/>
  <c r="O133" i="29"/>
  <c r="T133" i="29" s="1"/>
  <c r="V132" i="29"/>
  <c r="W132" i="29" s="1"/>
  <c r="T132" i="29"/>
  <c r="R132" i="29"/>
  <c r="S132" i="29" s="1"/>
  <c r="Q132" i="29"/>
  <c r="V131" i="29"/>
  <c r="W131" i="29" s="1"/>
  <c r="S131" i="29"/>
  <c r="R131" i="29"/>
  <c r="Q131" i="29"/>
  <c r="O131" i="29"/>
  <c r="T131" i="29" s="1"/>
  <c r="W130" i="29"/>
  <c r="V130" i="29"/>
  <c r="U130" i="29"/>
  <c r="T130" i="29"/>
  <c r="S130" i="29"/>
  <c r="R130" i="29"/>
  <c r="Q130" i="29"/>
  <c r="Y129" i="29"/>
  <c r="W129" i="29"/>
  <c r="V129" i="29"/>
  <c r="U129" i="29"/>
  <c r="R129" i="29"/>
  <c r="S129" i="29" s="1"/>
  <c r="Q129" i="29"/>
  <c r="O129" i="29"/>
  <c r="T129" i="29" s="1"/>
  <c r="Y128" i="29"/>
  <c r="V128" i="29"/>
  <c r="W128" i="29" s="1"/>
  <c r="T128" i="29"/>
  <c r="R128" i="29"/>
  <c r="S128" i="29" s="1"/>
  <c r="Q128" i="29"/>
  <c r="Y127" i="29"/>
  <c r="V127" i="29"/>
  <c r="W127" i="29" s="1"/>
  <c r="T127" i="29"/>
  <c r="R127" i="29"/>
  <c r="S127" i="29" s="1"/>
  <c r="Q127" i="29"/>
  <c r="Y126" i="29"/>
  <c r="V126" i="29"/>
  <c r="W126" i="29" s="1"/>
  <c r="T126" i="29"/>
  <c r="R126" i="29"/>
  <c r="S126" i="29" s="1"/>
  <c r="Q126" i="29"/>
  <c r="W125" i="29"/>
  <c r="V125" i="29"/>
  <c r="U125" i="29"/>
  <c r="T125" i="29"/>
  <c r="S125" i="29"/>
  <c r="R125" i="29"/>
  <c r="Q125" i="29"/>
  <c r="V124" i="29"/>
  <c r="W124" i="29" s="1"/>
  <c r="T124" i="29"/>
  <c r="R124" i="29"/>
  <c r="S124" i="29" s="1"/>
  <c r="Q124" i="29"/>
  <c r="V123" i="29"/>
  <c r="W123" i="29" s="1"/>
  <c r="T123" i="29"/>
  <c r="R123" i="29"/>
  <c r="S123" i="29" s="1"/>
  <c r="Q123" i="29"/>
  <c r="V122" i="29"/>
  <c r="W122" i="29" s="1"/>
  <c r="T122" i="29"/>
  <c r="R122" i="29"/>
  <c r="S122" i="29" s="1"/>
  <c r="Q122" i="29"/>
  <c r="W121" i="29"/>
  <c r="V121" i="29"/>
  <c r="U121" i="29"/>
  <c r="T121" i="29"/>
  <c r="S121" i="29"/>
  <c r="R121" i="29"/>
  <c r="Q121" i="29"/>
  <c r="V120" i="29"/>
  <c r="W120" i="29" s="1"/>
  <c r="T120" i="29"/>
  <c r="S120" i="29"/>
  <c r="R120" i="29"/>
  <c r="Q120" i="29"/>
  <c r="W119" i="29"/>
  <c r="V119" i="29"/>
  <c r="U119" i="29"/>
  <c r="T119" i="29"/>
  <c r="S119" i="29"/>
  <c r="Q119" i="29"/>
  <c r="R119" i="29" s="1"/>
  <c r="W118" i="29"/>
  <c r="Y118" i="29" s="1"/>
  <c r="V118" i="29"/>
  <c r="U118" i="29"/>
  <c r="T118" i="29"/>
  <c r="S118" i="29"/>
  <c r="Q118" i="29"/>
  <c r="R118" i="29" s="1"/>
  <c r="V117" i="29"/>
  <c r="W117" i="29" s="1"/>
  <c r="S117" i="29"/>
  <c r="R117" i="29"/>
  <c r="Q117" i="29"/>
  <c r="O117" i="29"/>
  <c r="T117" i="29" s="1"/>
  <c r="V116" i="29"/>
  <c r="W116" i="29" s="1"/>
  <c r="T116" i="29"/>
  <c r="S116" i="29"/>
  <c r="R116" i="29"/>
  <c r="Q116" i="29"/>
  <c r="W115" i="29"/>
  <c r="X115" i="29" s="1"/>
  <c r="V115" i="29"/>
  <c r="U115" i="29"/>
  <c r="T115" i="29"/>
  <c r="S115" i="29"/>
  <c r="R115" i="29"/>
  <c r="Q115" i="29"/>
  <c r="V114" i="29"/>
  <c r="W114" i="29" s="1"/>
  <c r="O114" i="29"/>
  <c r="T114" i="29" s="1"/>
  <c r="N114" i="29"/>
  <c r="S114" i="29" s="1"/>
  <c r="K114" i="29"/>
  <c r="R114" i="29" s="1"/>
  <c r="J114" i="29"/>
  <c r="Q114" i="29" s="1"/>
  <c r="W113" i="29"/>
  <c r="V113" i="29"/>
  <c r="U113" i="29"/>
  <c r="T113" i="29"/>
  <c r="S113" i="29"/>
  <c r="R113" i="29"/>
  <c r="Q113" i="29"/>
  <c r="V112" i="29"/>
  <c r="W112" i="29" s="1"/>
  <c r="T112" i="29"/>
  <c r="S112" i="29"/>
  <c r="R112" i="29"/>
  <c r="Q112" i="29"/>
  <c r="W111" i="29"/>
  <c r="V111" i="29"/>
  <c r="U111" i="29"/>
  <c r="T111" i="29"/>
  <c r="S111" i="29"/>
  <c r="Q111" i="29"/>
  <c r="R111" i="29" s="1"/>
  <c r="V110" i="29"/>
  <c r="W110" i="29" s="1"/>
  <c r="T110" i="29"/>
  <c r="K110" i="29"/>
  <c r="R110" i="29" s="1"/>
  <c r="S110" i="29" s="1"/>
  <c r="J110" i="29"/>
  <c r="Q110" i="29" s="1"/>
  <c r="V109" i="29"/>
  <c r="W109" i="29" s="1"/>
  <c r="T109" i="29"/>
  <c r="R109" i="29"/>
  <c r="S109" i="29" s="1"/>
  <c r="Q109" i="29"/>
  <c r="V108" i="29"/>
  <c r="W108" i="29" s="1"/>
  <c r="T108" i="29"/>
  <c r="R108" i="29"/>
  <c r="S108" i="29" s="1"/>
  <c r="Q108" i="29"/>
  <c r="V107" i="29"/>
  <c r="W107" i="29" s="1"/>
  <c r="T107" i="29"/>
  <c r="R107" i="29"/>
  <c r="S107" i="29" s="1"/>
  <c r="Q107" i="29"/>
  <c r="V106" i="29"/>
  <c r="W106" i="29" s="1"/>
  <c r="T106" i="29"/>
  <c r="R106" i="29"/>
  <c r="S106" i="29" s="1"/>
  <c r="Q106" i="29"/>
  <c r="V105" i="29"/>
  <c r="W105" i="29" s="1"/>
  <c r="T105" i="29"/>
  <c r="R105" i="29"/>
  <c r="S105" i="29" s="1"/>
  <c r="Q105" i="29"/>
  <c r="V104" i="29"/>
  <c r="W104" i="29" s="1"/>
  <c r="T104" i="29"/>
  <c r="R104" i="29"/>
  <c r="S104" i="29" s="1"/>
  <c r="Q104" i="29"/>
  <c r="V103" i="29"/>
  <c r="W103" i="29" s="1"/>
  <c r="T103" i="29"/>
  <c r="R103" i="29"/>
  <c r="S103" i="29" s="1"/>
  <c r="Q103" i="29"/>
  <c r="V102" i="29"/>
  <c r="W102" i="29" s="1"/>
  <c r="U102" i="29"/>
  <c r="T102" i="29"/>
  <c r="Q102" i="29"/>
  <c r="V101" i="29"/>
  <c r="W101" i="29" s="1"/>
  <c r="U101" i="29"/>
  <c r="T101" i="29"/>
  <c r="R101" i="29"/>
  <c r="S101" i="29" s="1"/>
  <c r="Q101" i="29"/>
  <c r="V100" i="29"/>
  <c r="W100" i="29" s="1"/>
  <c r="T100" i="29"/>
  <c r="R100" i="29"/>
  <c r="S100" i="29" s="1"/>
  <c r="Q100" i="29"/>
  <c r="V99" i="29"/>
  <c r="W99" i="29" s="1"/>
  <c r="T99" i="29"/>
  <c r="L99" i="29"/>
  <c r="J99" i="29"/>
  <c r="Q99" i="29" s="1"/>
  <c r="V98" i="29"/>
  <c r="W98" i="29" s="1"/>
  <c r="T98" i="29"/>
  <c r="R98" i="29"/>
  <c r="S98" i="29" s="1"/>
  <c r="Q98" i="29"/>
  <c r="V97" i="29"/>
  <c r="W97" i="29" s="1"/>
  <c r="T97" i="29"/>
  <c r="R97" i="29"/>
  <c r="S97" i="29" s="1"/>
  <c r="Q97" i="29"/>
  <c r="V96" i="29"/>
  <c r="W96" i="29" s="1"/>
  <c r="R96" i="29"/>
  <c r="S96" i="29" s="1"/>
  <c r="Q96" i="29"/>
  <c r="O96" i="29"/>
  <c r="T96" i="29" s="1"/>
  <c r="P95" i="29"/>
  <c r="V95" i="29" s="1"/>
  <c r="O95" i="29"/>
  <c r="T95" i="29" s="1"/>
  <c r="N95" i="29"/>
  <c r="K95" i="29"/>
  <c r="R95" i="29" s="1"/>
  <c r="S95" i="29" s="1"/>
  <c r="J95" i="29"/>
  <c r="Q95" i="29" s="1"/>
  <c r="V94" i="29"/>
  <c r="W94" i="29" s="1"/>
  <c r="R94" i="29"/>
  <c r="S94" i="29" s="1"/>
  <c r="Q94" i="29"/>
  <c r="O94" i="29"/>
  <c r="T94" i="29" s="1"/>
  <c r="V93" i="29"/>
  <c r="W93" i="29" s="1"/>
  <c r="T93" i="29"/>
  <c r="S93" i="29"/>
  <c r="R93" i="29"/>
  <c r="Q93" i="29"/>
  <c r="V92" i="29"/>
  <c r="U92" i="29" s="1"/>
  <c r="T92" i="29"/>
  <c r="S92" i="29"/>
  <c r="R92" i="29"/>
  <c r="Q92" i="29"/>
  <c r="Y91" i="29"/>
  <c r="X91" i="29"/>
  <c r="V91" i="29"/>
  <c r="W91" i="29" s="1"/>
  <c r="T91" i="29"/>
  <c r="S91" i="29"/>
  <c r="K91" i="29"/>
  <c r="R91" i="29" s="1"/>
  <c r="J91" i="29"/>
  <c r="J147" i="29" s="1"/>
  <c r="Y90" i="29"/>
  <c r="W90" i="29"/>
  <c r="V90" i="29"/>
  <c r="U90" i="29"/>
  <c r="T90" i="29"/>
  <c r="S90" i="29"/>
  <c r="R90" i="29"/>
  <c r="Q90" i="29"/>
  <c r="V89" i="29"/>
  <c r="W89" i="29" s="1"/>
  <c r="T89" i="29"/>
  <c r="R89" i="29"/>
  <c r="S89" i="29" s="1"/>
  <c r="Q89" i="29"/>
  <c r="V88" i="29"/>
  <c r="W88" i="29" s="1"/>
  <c r="T88" i="29"/>
  <c r="R88" i="29"/>
  <c r="V87" i="29"/>
  <c r="W87" i="29" s="1"/>
  <c r="T87" i="29"/>
  <c r="R87" i="29"/>
  <c r="S87" i="29" s="1"/>
  <c r="Q87" i="29"/>
  <c r="W86" i="29"/>
  <c r="V86" i="29"/>
  <c r="U86" i="29"/>
  <c r="T86" i="29"/>
  <c r="S86" i="29"/>
  <c r="R86" i="29"/>
  <c r="Q86" i="29"/>
  <c r="V85" i="29"/>
  <c r="W85" i="29" s="1"/>
  <c r="T85" i="29"/>
  <c r="R85" i="29"/>
  <c r="S85" i="29" s="1"/>
  <c r="Q85" i="29"/>
  <c r="V84" i="29"/>
  <c r="T84" i="29"/>
  <c r="T83" i="29"/>
  <c r="S83" i="29"/>
  <c r="R83" i="29"/>
  <c r="Q83" i="29"/>
  <c r="P83" i="29"/>
  <c r="V83" i="29" s="1"/>
  <c r="W82" i="29"/>
  <c r="V82" i="29"/>
  <c r="U82" i="29"/>
  <c r="T82" i="29"/>
  <c r="S82" i="29"/>
  <c r="R82" i="29"/>
  <c r="Q82" i="29"/>
  <c r="V81" i="29"/>
  <c r="W81" i="29" s="1"/>
  <c r="T81" i="29"/>
  <c r="R81" i="29"/>
  <c r="S81" i="29" s="1"/>
  <c r="Q81" i="29"/>
  <c r="V80" i="29"/>
  <c r="W80" i="29" s="1"/>
  <c r="T80" i="29"/>
  <c r="R80" i="29"/>
  <c r="S80" i="29" s="1"/>
  <c r="Q80" i="29"/>
  <c r="V79" i="29"/>
  <c r="W79" i="29" s="1"/>
  <c r="T79" i="29"/>
  <c r="R79" i="29"/>
  <c r="S79" i="29" s="1"/>
  <c r="Q79" i="29"/>
  <c r="W78" i="29"/>
  <c r="V78" i="29"/>
  <c r="U78" i="29"/>
  <c r="T78" i="29"/>
  <c r="S78" i="29"/>
  <c r="R78" i="29"/>
  <c r="Q78" i="29"/>
  <c r="V77" i="29"/>
  <c r="W77" i="29" s="1"/>
  <c r="T77" i="29"/>
  <c r="R77" i="29"/>
  <c r="S77" i="29" s="1"/>
  <c r="Q77" i="29"/>
  <c r="V75" i="29"/>
  <c r="W75" i="29" s="1"/>
  <c r="T75" i="29"/>
  <c r="R75" i="29"/>
  <c r="S75" i="29" s="1"/>
  <c r="Q75" i="29"/>
  <c r="V74" i="29"/>
  <c r="W74" i="29" s="1"/>
  <c r="T74" i="29"/>
  <c r="R74" i="29"/>
  <c r="S74" i="29" s="1"/>
  <c r="Q74" i="29"/>
  <c r="W73" i="29"/>
  <c r="V73" i="29"/>
  <c r="U73" i="29"/>
  <c r="T73" i="29"/>
  <c r="S73" i="29"/>
  <c r="R73" i="29"/>
  <c r="Q73" i="29"/>
  <c r="V72" i="29"/>
  <c r="W72" i="29" s="1"/>
  <c r="R72" i="29"/>
  <c r="S72" i="29" s="1"/>
  <c r="Q72" i="29"/>
  <c r="O72" i="29"/>
  <c r="T72" i="29" s="1"/>
  <c r="Y71" i="29"/>
  <c r="W71" i="29"/>
  <c r="V71" i="29"/>
  <c r="U71" i="29"/>
  <c r="T71" i="29"/>
  <c r="S71" i="29"/>
  <c r="R71" i="29"/>
  <c r="Q71" i="29"/>
  <c r="V70" i="29"/>
  <c r="W70" i="29" s="1"/>
  <c r="T70" i="29"/>
  <c r="R70" i="29"/>
  <c r="S70" i="29" s="1"/>
  <c r="Q70" i="29"/>
  <c r="V69" i="29"/>
  <c r="W69" i="29" s="1"/>
  <c r="T69" i="29"/>
  <c r="R69" i="29"/>
  <c r="S69" i="29" s="1"/>
  <c r="Q69" i="29"/>
  <c r="V68" i="29"/>
  <c r="W68" i="29" s="1"/>
  <c r="T68" i="29"/>
  <c r="R68" i="29"/>
  <c r="S68" i="29" s="1"/>
  <c r="Q68" i="29"/>
  <c r="W67" i="29"/>
  <c r="V67" i="29"/>
  <c r="U67" i="29"/>
  <c r="T67" i="29"/>
  <c r="S67" i="29"/>
  <c r="R67" i="29"/>
  <c r="Q67" i="29"/>
  <c r="V66" i="29"/>
  <c r="W66" i="29" s="1"/>
  <c r="R66" i="29"/>
  <c r="S66" i="29" s="1"/>
  <c r="Q66" i="29"/>
  <c r="V65" i="29"/>
  <c r="W65" i="29" s="1"/>
  <c r="T65" i="29"/>
  <c r="R65" i="29"/>
  <c r="S65" i="29" s="1"/>
  <c r="Q65" i="29"/>
  <c r="V64" i="29"/>
  <c r="W64" i="29" s="1"/>
  <c r="T64" i="29"/>
  <c r="R64" i="29"/>
  <c r="S64" i="29" s="1"/>
  <c r="Q64" i="29"/>
  <c r="V63" i="29"/>
  <c r="W63" i="29" s="1"/>
  <c r="Y63" i="29" s="1"/>
  <c r="T63" i="29"/>
  <c r="R63" i="29"/>
  <c r="S63" i="29" s="1"/>
  <c r="Q63" i="29"/>
  <c r="V62" i="29"/>
  <c r="W62" i="29" s="1"/>
  <c r="T62" i="29"/>
  <c r="R62" i="29"/>
  <c r="S62" i="29" s="1"/>
  <c r="Q62" i="29"/>
  <c r="W60" i="29"/>
  <c r="V60" i="29"/>
  <c r="U60" i="29"/>
  <c r="T60" i="29"/>
  <c r="S60" i="29"/>
  <c r="R60" i="29"/>
  <c r="Q60" i="29"/>
  <c r="V59" i="29"/>
  <c r="W59" i="29" s="1"/>
  <c r="T59" i="29"/>
  <c r="S59" i="29"/>
  <c r="R59" i="29"/>
  <c r="Q59" i="29"/>
  <c r="W58" i="29"/>
  <c r="V58" i="29"/>
  <c r="U58" i="29"/>
  <c r="T58" i="29"/>
  <c r="S58" i="29"/>
  <c r="R58" i="29"/>
  <c r="Q58" i="29"/>
  <c r="V57" i="29"/>
  <c r="W57" i="29" s="1"/>
  <c r="T57" i="29"/>
  <c r="S57" i="29"/>
  <c r="R57" i="29"/>
  <c r="Q57" i="29"/>
  <c r="T56" i="29"/>
  <c r="S56" i="29"/>
  <c r="R56" i="29"/>
  <c r="Q56" i="29"/>
  <c r="P56" i="29"/>
  <c r="V56" i="29" s="1"/>
  <c r="V55" i="29"/>
  <c r="W55" i="29" s="1"/>
  <c r="T55" i="29"/>
  <c r="S55" i="29"/>
  <c r="R55" i="29"/>
  <c r="Q55" i="29"/>
  <c r="V54" i="29"/>
  <c r="W54" i="29" s="1"/>
  <c r="T54" i="29"/>
  <c r="S54" i="29"/>
  <c r="R54" i="29"/>
  <c r="Q54" i="29"/>
  <c r="V53" i="29"/>
  <c r="W53" i="29" s="1"/>
  <c r="T53" i="29"/>
  <c r="S53" i="29"/>
  <c r="R53" i="29"/>
  <c r="Q53" i="29"/>
  <c r="T52" i="29"/>
  <c r="S52" i="29"/>
  <c r="R52" i="29"/>
  <c r="Q52" i="29"/>
  <c r="P52" i="29"/>
  <c r="V52" i="29" s="1"/>
  <c r="O52" i="29"/>
  <c r="W51" i="29"/>
  <c r="V51" i="29"/>
  <c r="U51" i="29"/>
  <c r="T51" i="29"/>
  <c r="S51" i="29"/>
  <c r="R51" i="29"/>
  <c r="Q51" i="29"/>
  <c r="T50" i="29"/>
  <c r="S50" i="29"/>
  <c r="R50" i="29"/>
  <c r="Q50" i="29"/>
  <c r="P50" i="29"/>
  <c r="V50" i="29" s="1"/>
  <c r="O50" i="29"/>
  <c r="V49" i="29"/>
  <c r="W49" i="29" s="1"/>
  <c r="T49" i="29"/>
  <c r="S49" i="29"/>
  <c r="R49" i="29"/>
  <c r="Q49" i="29"/>
  <c r="V48" i="29"/>
  <c r="W48" i="29" s="1"/>
  <c r="T48" i="29"/>
  <c r="S48" i="29"/>
  <c r="Q48" i="29"/>
  <c r="K48" i="29"/>
  <c r="R48" i="29" s="1"/>
  <c r="V47" i="29"/>
  <c r="W47" i="29" s="1"/>
  <c r="T47" i="29"/>
  <c r="S47" i="29"/>
  <c r="Q47" i="29"/>
  <c r="V46" i="29"/>
  <c r="W46" i="29" s="1"/>
  <c r="T46" i="29"/>
  <c r="S46" i="29"/>
  <c r="Q46" i="29"/>
  <c r="K46" i="29"/>
  <c r="R46" i="29" s="1"/>
  <c r="V45" i="29"/>
  <c r="W45" i="29" s="1"/>
  <c r="T45" i="29"/>
  <c r="S45" i="29"/>
  <c r="Q45" i="29"/>
  <c r="K45" i="29"/>
  <c r="R45" i="29" s="1"/>
  <c r="V44" i="29"/>
  <c r="W44" i="29" s="1"/>
  <c r="T44" i="29"/>
  <c r="S44" i="29"/>
  <c r="R44" i="29"/>
  <c r="Q44" i="29"/>
  <c r="W43" i="29"/>
  <c r="V43" i="29"/>
  <c r="U43" i="29"/>
  <c r="S43" i="29"/>
  <c r="R43" i="29"/>
  <c r="Q43" i="29"/>
  <c r="O43" i="29"/>
  <c r="T43" i="29" s="1"/>
  <c r="V42" i="29"/>
  <c r="W42" i="29" s="1"/>
  <c r="T42" i="29"/>
  <c r="S42" i="29"/>
  <c r="R42" i="29"/>
  <c r="Q42" i="29"/>
  <c r="V41" i="29"/>
  <c r="W41" i="29" s="1"/>
  <c r="S41" i="29"/>
  <c r="R41" i="29"/>
  <c r="Q41" i="29"/>
  <c r="O41" i="29"/>
  <c r="T41" i="29" s="1"/>
  <c r="V40" i="29"/>
  <c r="W40" i="29" s="1"/>
  <c r="T40" i="29"/>
  <c r="S40" i="29"/>
  <c r="R40" i="29"/>
  <c r="T39" i="29"/>
  <c r="R39" i="29"/>
  <c r="Q39" i="29"/>
  <c r="P39" i="29"/>
  <c r="V39" i="29" s="1"/>
  <c r="O39" i="29"/>
  <c r="N39" i="29"/>
  <c r="S39" i="29" s="1"/>
  <c r="K39" i="29"/>
  <c r="W38" i="29"/>
  <c r="V38" i="29"/>
  <c r="U38" i="29"/>
  <c r="T38" i="29"/>
  <c r="S38" i="29"/>
  <c r="R38" i="29"/>
  <c r="Q38" i="29"/>
  <c r="V37" i="29"/>
  <c r="W37" i="29" s="1"/>
  <c r="T37" i="29"/>
  <c r="S37" i="29"/>
  <c r="R37" i="29"/>
  <c r="Q37" i="29"/>
  <c r="W36" i="29"/>
  <c r="V36" i="29"/>
  <c r="U36" i="29"/>
  <c r="T36" i="29"/>
  <c r="S36" i="29"/>
  <c r="R36" i="29"/>
  <c r="Q36" i="29"/>
  <c r="V35" i="29"/>
  <c r="W35" i="29" s="1"/>
  <c r="T35" i="29"/>
  <c r="S35" i="29"/>
  <c r="R35" i="29"/>
  <c r="Q35" i="29"/>
  <c r="W34" i="29"/>
  <c r="V34" i="29"/>
  <c r="U34" i="29"/>
  <c r="T34" i="29"/>
  <c r="S34" i="29"/>
  <c r="R34" i="29"/>
  <c r="Q34" i="29"/>
  <c r="S33" i="29"/>
  <c r="R33" i="29"/>
  <c r="Q33" i="29"/>
  <c r="W32" i="29"/>
  <c r="V32" i="29"/>
  <c r="U32" i="29"/>
  <c r="S32" i="29"/>
  <c r="Q32" i="29"/>
  <c r="K32" i="29"/>
  <c r="R32" i="29" s="1"/>
  <c r="V31" i="29"/>
  <c r="W31" i="29" s="1"/>
  <c r="T31" i="29"/>
  <c r="S31" i="29"/>
  <c r="Q31" i="29"/>
  <c r="K31" i="29"/>
  <c r="R31" i="29" s="1"/>
  <c r="V30" i="29"/>
  <c r="W30" i="29" s="1"/>
  <c r="T30" i="29"/>
  <c r="S30" i="29"/>
  <c r="R30" i="29"/>
  <c r="Q30" i="29"/>
  <c r="W29" i="29"/>
  <c r="V29" i="29"/>
  <c r="U29" i="29"/>
  <c r="T29" i="29"/>
  <c r="S29" i="29"/>
  <c r="R29" i="29"/>
  <c r="Q29" i="29"/>
  <c r="V28" i="29"/>
  <c r="W28" i="29" s="1"/>
  <c r="T28" i="29"/>
  <c r="S28" i="29"/>
  <c r="Q28" i="29"/>
  <c r="K28" i="29"/>
  <c r="R28" i="29" s="1"/>
  <c r="V27" i="29"/>
  <c r="W27" i="29" s="1"/>
  <c r="T27" i="29"/>
  <c r="S27" i="29"/>
  <c r="Q27" i="29"/>
  <c r="K27" i="29"/>
  <c r="R27" i="29" s="1"/>
  <c r="V26" i="29"/>
  <c r="W26" i="29" s="1"/>
  <c r="T26" i="29"/>
  <c r="S26" i="29"/>
  <c r="R26" i="29"/>
  <c r="Q26" i="29"/>
  <c r="W25" i="29"/>
  <c r="V25" i="29"/>
  <c r="U25" i="29"/>
  <c r="T25" i="29"/>
  <c r="S25" i="29"/>
  <c r="R25" i="29"/>
  <c r="Q25" i="29"/>
  <c r="V24" i="29"/>
  <c r="W24" i="29" s="1"/>
  <c r="T24" i="29"/>
  <c r="S24" i="29"/>
  <c r="R24" i="29"/>
  <c r="Q24" i="29"/>
  <c r="W23" i="29"/>
  <c r="V23" i="29"/>
  <c r="U23" i="29"/>
  <c r="T23" i="29"/>
  <c r="Q23" i="29"/>
  <c r="V22" i="29"/>
  <c r="W22" i="29" s="1"/>
  <c r="T22" i="29"/>
  <c r="S22" i="29"/>
  <c r="R22" i="29"/>
  <c r="Q22" i="29"/>
  <c r="V21" i="29"/>
  <c r="W21" i="29" s="1"/>
  <c r="T21" i="29"/>
  <c r="S21" i="29"/>
  <c r="R21" i="29"/>
  <c r="Q21" i="29"/>
  <c r="S20" i="29"/>
  <c r="R20" i="29"/>
  <c r="Q20" i="29"/>
  <c r="P20" i="29"/>
  <c r="P147" i="29" s="1"/>
  <c r="O20" i="29"/>
  <c r="O147" i="29" s="1"/>
  <c r="V19" i="29"/>
  <c r="W19" i="29" s="1"/>
  <c r="T19" i="29"/>
  <c r="S19" i="29"/>
  <c r="R19" i="29"/>
  <c r="Q19" i="29"/>
  <c r="W18" i="29"/>
  <c r="V18" i="29"/>
  <c r="U18" i="29"/>
  <c r="T18" i="29"/>
  <c r="S18" i="29"/>
  <c r="Q18" i="29"/>
  <c r="K18" i="29"/>
  <c r="R18" i="29" s="1"/>
  <c r="V17" i="29"/>
  <c r="W17" i="29" s="1"/>
  <c r="T17" i="29"/>
  <c r="S17" i="29"/>
  <c r="Q17" i="29"/>
  <c r="K17" i="29"/>
  <c r="R17" i="29" s="1"/>
  <c r="V16" i="29"/>
  <c r="W16" i="29" s="1"/>
  <c r="T16" i="29"/>
  <c r="S16" i="29"/>
  <c r="Q16" i="29"/>
  <c r="K16" i="29"/>
  <c r="R16" i="29" s="1"/>
  <c r="S15" i="29"/>
  <c r="R15" i="29"/>
  <c r="Q15" i="29"/>
  <c r="V14" i="29"/>
  <c r="W14" i="29" s="1"/>
  <c r="T14" i="29"/>
  <c r="Q14" i="29"/>
  <c r="M14" i="29"/>
  <c r="K14" i="29" s="1"/>
  <c r="R14" i="29" s="1"/>
  <c r="S13" i="29"/>
  <c r="R13" i="29"/>
  <c r="Q13" i="29"/>
  <c r="S12" i="29"/>
  <c r="R12" i="29"/>
  <c r="Q12" i="29"/>
  <c r="V11" i="29"/>
  <c r="W11" i="29" s="1"/>
  <c r="T11" i="29"/>
  <c r="S11" i="29"/>
  <c r="Q11" i="29"/>
  <c r="M11" i="29"/>
  <c r="K11" i="29" s="1"/>
  <c r="AH10" i="29"/>
  <c r="AF10" i="29"/>
  <c r="V10" i="29"/>
  <c r="W10" i="29" s="1"/>
  <c r="T10" i="29"/>
  <c r="R10" i="29"/>
  <c r="Q10" i="29"/>
  <c r="V146" i="28"/>
  <c r="W146" i="28" s="1"/>
  <c r="T146" i="28"/>
  <c r="R146" i="28"/>
  <c r="S146" i="28" s="1"/>
  <c r="Q146" i="28"/>
  <c r="W145" i="28"/>
  <c r="V145" i="28"/>
  <c r="U145" i="28"/>
  <c r="T145" i="28"/>
  <c r="S145" i="28"/>
  <c r="R145" i="28"/>
  <c r="Q145" i="28"/>
  <c r="V144" i="28"/>
  <c r="W144" i="28" s="1"/>
  <c r="T144" i="28"/>
  <c r="R144" i="28"/>
  <c r="S144" i="28" s="1"/>
  <c r="Q144" i="28"/>
  <c r="W143" i="28"/>
  <c r="V143" i="28"/>
  <c r="U143" i="28"/>
  <c r="T143" i="28"/>
  <c r="R143" i="28"/>
  <c r="S143" i="28" s="1"/>
  <c r="Q143" i="28"/>
  <c r="V142" i="28"/>
  <c r="W142" i="28" s="1"/>
  <c r="T142" i="28"/>
  <c r="R142" i="28"/>
  <c r="S142" i="28" s="1"/>
  <c r="Q142" i="28"/>
  <c r="V141" i="28"/>
  <c r="W141" i="28" s="1"/>
  <c r="T141" i="28"/>
  <c r="R141" i="28"/>
  <c r="S141" i="28" s="1"/>
  <c r="Q141" i="28"/>
  <c r="V140" i="28"/>
  <c r="W140" i="28" s="1"/>
  <c r="T140" i="28"/>
  <c r="R140" i="28"/>
  <c r="S140" i="28" s="1"/>
  <c r="Q140" i="28"/>
  <c r="W139" i="28"/>
  <c r="V139" i="28"/>
  <c r="U139" i="28"/>
  <c r="T139" i="28"/>
  <c r="S139" i="28"/>
  <c r="R139" i="28"/>
  <c r="Q139" i="28"/>
  <c r="V138" i="28"/>
  <c r="W138" i="28" s="1"/>
  <c r="T138" i="28"/>
  <c r="R138" i="28"/>
  <c r="S138" i="28" s="1"/>
  <c r="Q138" i="28"/>
  <c r="V137" i="28"/>
  <c r="W137" i="28" s="1"/>
  <c r="U137" i="28"/>
  <c r="T137" i="28"/>
  <c r="S137" i="28"/>
  <c r="R137" i="28"/>
  <c r="Q137" i="28"/>
  <c r="V136" i="28"/>
  <c r="W136" i="28" s="1"/>
  <c r="T136" i="28"/>
  <c r="R136" i="28"/>
  <c r="S136" i="28" s="1"/>
  <c r="Q136" i="28"/>
  <c r="AH135" i="28"/>
  <c r="Y135" i="28"/>
  <c r="V135" i="28"/>
  <c r="W135" i="28" s="1"/>
  <c r="U135" i="28"/>
  <c r="T135" i="28"/>
  <c r="R135" i="28"/>
  <c r="S135" i="28" s="1"/>
  <c r="Q135" i="28"/>
  <c r="AH134" i="28"/>
  <c r="V134" i="28"/>
  <c r="W134" i="28" s="1"/>
  <c r="U134" i="28"/>
  <c r="T134" i="28"/>
  <c r="S134" i="28"/>
  <c r="R134" i="28"/>
  <c r="Q134" i="28"/>
  <c r="V133" i="28"/>
  <c r="W133" i="28" s="1"/>
  <c r="R133" i="28"/>
  <c r="S133" i="28" s="1"/>
  <c r="Q133" i="28"/>
  <c r="O133" i="28"/>
  <c r="T133" i="28" s="1"/>
  <c r="V132" i="28"/>
  <c r="W132" i="28" s="1"/>
  <c r="T132" i="28"/>
  <c r="R132" i="28"/>
  <c r="S132" i="28" s="1"/>
  <c r="Q132" i="28"/>
  <c r="V131" i="28"/>
  <c r="W131" i="28" s="1"/>
  <c r="U131" i="28"/>
  <c r="R131" i="28"/>
  <c r="S131" i="28" s="1"/>
  <c r="Q131" i="28"/>
  <c r="O131" i="28"/>
  <c r="T131" i="28" s="1"/>
  <c r="V130" i="28"/>
  <c r="W130" i="28" s="1"/>
  <c r="U130" i="28"/>
  <c r="T130" i="28"/>
  <c r="S130" i="28"/>
  <c r="R130" i="28"/>
  <c r="Q130" i="28"/>
  <c r="Y129" i="28"/>
  <c r="V129" i="28"/>
  <c r="W129" i="28" s="1"/>
  <c r="R129" i="28"/>
  <c r="S129" i="28" s="1"/>
  <c r="Q129" i="28"/>
  <c r="O129" i="28"/>
  <c r="T129" i="28" s="1"/>
  <c r="Y128" i="28"/>
  <c r="V128" i="28"/>
  <c r="W128" i="28" s="1"/>
  <c r="T128" i="28"/>
  <c r="R128" i="28"/>
  <c r="S128" i="28" s="1"/>
  <c r="Q128" i="28"/>
  <c r="Y127" i="28"/>
  <c r="V127" i="28"/>
  <c r="W127" i="28" s="1"/>
  <c r="U127" i="28"/>
  <c r="T127" i="28"/>
  <c r="R127" i="28"/>
  <c r="S127" i="28" s="1"/>
  <c r="Q127" i="28"/>
  <c r="Y126" i="28"/>
  <c r="V126" i="28"/>
  <c r="W126" i="28" s="1"/>
  <c r="U126" i="28"/>
  <c r="T126" i="28"/>
  <c r="S126" i="28"/>
  <c r="R126" i="28"/>
  <c r="Q126" i="28"/>
  <c r="V125" i="28"/>
  <c r="W125" i="28" s="1"/>
  <c r="T125" i="28"/>
  <c r="R125" i="28"/>
  <c r="S125" i="28" s="1"/>
  <c r="Q125" i="28"/>
  <c r="V124" i="28"/>
  <c r="W124" i="28" s="1"/>
  <c r="T124" i="28"/>
  <c r="R124" i="28"/>
  <c r="S124" i="28" s="1"/>
  <c r="Q124" i="28"/>
  <c r="V123" i="28"/>
  <c r="W123" i="28" s="1"/>
  <c r="T123" i="28"/>
  <c r="R123" i="28"/>
  <c r="S123" i="28" s="1"/>
  <c r="Q123" i="28"/>
  <c r="V122" i="28"/>
  <c r="W122" i="28" s="1"/>
  <c r="T122" i="28"/>
  <c r="R122" i="28"/>
  <c r="S122" i="28" s="1"/>
  <c r="Q122" i="28"/>
  <c r="V121" i="28"/>
  <c r="W121" i="28" s="1"/>
  <c r="T121" i="28"/>
  <c r="R121" i="28"/>
  <c r="S121" i="28" s="1"/>
  <c r="Q121" i="28"/>
  <c r="V120" i="28"/>
  <c r="W120" i="28" s="1"/>
  <c r="T120" i="28"/>
  <c r="S120" i="28"/>
  <c r="R120" i="28"/>
  <c r="Q120" i="28"/>
  <c r="V119" i="28"/>
  <c r="W119" i="28" s="1"/>
  <c r="T119" i="28"/>
  <c r="S119" i="28"/>
  <c r="Q119" i="28"/>
  <c r="R119" i="28" s="1"/>
  <c r="V118" i="28"/>
  <c r="W118" i="28" s="1"/>
  <c r="Y118" i="28" s="1"/>
  <c r="T118" i="28"/>
  <c r="S118" i="28"/>
  <c r="Q118" i="28"/>
  <c r="R118" i="28" s="1"/>
  <c r="V117" i="28"/>
  <c r="W117" i="28" s="1"/>
  <c r="U117" i="28"/>
  <c r="S117" i="28"/>
  <c r="R117" i="28"/>
  <c r="Q117" i="28"/>
  <c r="O117" i="28"/>
  <c r="T117" i="28" s="1"/>
  <c r="V116" i="28"/>
  <c r="W116" i="28" s="1"/>
  <c r="U116" i="28"/>
  <c r="T116" i="28"/>
  <c r="S116" i="28"/>
  <c r="R116" i="28"/>
  <c r="Q116" i="28"/>
  <c r="V115" i="28"/>
  <c r="W115" i="28" s="1"/>
  <c r="T115" i="28"/>
  <c r="S115" i="28"/>
  <c r="R115" i="28"/>
  <c r="Q115" i="28"/>
  <c r="V114" i="28"/>
  <c r="W114" i="28" s="1"/>
  <c r="O114" i="28"/>
  <c r="T114" i="28" s="1"/>
  <c r="N114" i="28"/>
  <c r="S114" i="28" s="1"/>
  <c r="K114" i="28"/>
  <c r="R114" i="28" s="1"/>
  <c r="J114" i="28"/>
  <c r="Q114" i="28" s="1"/>
  <c r="V113" i="28"/>
  <c r="W113" i="28" s="1"/>
  <c r="T113" i="28"/>
  <c r="R113" i="28"/>
  <c r="S113" i="28" s="1"/>
  <c r="Q113" i="28"/>
  <c r="W112" i="28"/>
  <c r="V112" i="28"/>
  <c r="U112" i="28"/>
  <c r="T112" i="28"/>
  <c r="S112" i="28"/>
  <c r="Q112" i="28"/>
  <c r="R112" i="28" s="1"/>
  <c r="V111" i="28"/>
  <c r="W111" i="28" s="1"/>
  <c r="T111" i="28"/>
  <c r="S111" i="28"/>
  <c r="Q111" i="28"/>
  <c r="R111" i="28" s="1"/>
  <c r="V110" i="28"/>
  <c r="W110" i="28" s="1"/>
  <c r="U110" i="28"/>
  <c r="T110" i="28"/>
  <c r="K110" i="28"/>
  <c r="R110" i="28" s="1"/>
  <c r="S110" i="28" s="1"/>
  <c r="J110" i="28"/>
  <c r="Q110" i="28" s="1"/>
  <c r="V109" i="28"/>
  <c r="W109" i="28" s="1"/>
  <c r="T109" i="28"/>
  <c r="R109" i="28"/>
  <c r="S109" i="28" s="1"/>
  <c r="Q109" i="28"/>
  <c r="V108" i="28"/>
  <c r="W108" i="28" s="1"/>
  <c r="T108" i="28"/>
  <c r="R108" i="28"/>
  <c r="S108" i="28" s="1"/>
  <c r="Q108" i="28"/>
  <c r="V107" i="28"/>
  <c r="W107" i="28" s="1"/>
  <c r="T107" i="28"/>
  <c r="R107" i="28"/>
  <c r="S107" i="28" s="1"/>
  <c r="Q107" i="28"/>
  <c r="V106" i="28"/>
  <c r="W106" i="28" s="1"/>
  <c r="T106" i="28"/>
  <c r="R106" i="28"/>
  <c r="S106" i="28" s="1"/>
  <c r="Q106" i="28"/>
  <c r="W105" i="28"/>
  <c r="V105" i="28"/>
  <c r="U105" i="28"/>
  <c r="T105" i="28"/>
  <c r="R105" i="28"/>
  <c r="S105" i="28" s="1"/>
  <c r="Q105" i="28"/>
  <c r="V104" i="28"/>
  <c r="W104" i="28" s="1"/>
  <c r="T104" i="28"/>
  <c r="R104" i="28"/>
  <c r="S104" i="28" s="1"/>
  <c r="Q104" i="28"/>
  <c r="V103" i="28"/>
  <c r="W103" i="28" s="1"/>
  <c r="U103" i="28"/>
  <c r="T103" i="28"/>
  <c r="R103" i="28"/>
  <c r="S103" i="28" s="1"/>
  <c r="Q103" i="28"/>
  <c r="V102" i="28"/>
  <c r="W102" i="28" s="1"/>
  <c r="T102" i="28"/>
  <c r="Q102" i="28"/>
  <c r="V101" i="28"/>
  <c r="W101" i="28" s="1"/>
  <c r="U101" i="28"/>
  <c r="T101" i="28"/>
  <c r="R101" i="28"/>
  <c r="S101" i="28" s="1"/>
  <c r="Q101" i="28"/>
  <c r="V100" i="28"/>
  <c r="W100" i="28" s="1"/>
  <c r="T100" i="28"/>
  <c r="R100" i="28"/>
  <c r="S100" i="28" s="1"/>
  <c r="Q100" i="28"/>
  <c r="V99" i="28"/>
  <c r="W99" i="28" s="1"/>
  <c r="T99" i="28"/>
  <c r="L99" i="28"/>
  <c r="J99" i="28"/>
  <c r="Q99" i="28" s="1"/>
  <c r="V98" i="28"/>
  <c r="W98" i="28" s="1"/>
  <c r="T98" i="28"/>
  <c r="R98" i="28"/>
  <c r="S98" i="28" s="1"/>
  <c r="Q98" i="28"/>
  <c r="V97" i="28"/>
  <c r="W97" i="28" s="1"/>
  <c r="U97" i="28"/>
  <c r="T97" i="28"/>
  <c r="S97" i="28"/>
  <c r="R97" i="28"/>
  <c r="Q97" i="28"/>
  <c r="V96" i="28"/>
  <c r="W96" i="28" s="1"/>
  <c r="R96" i="28"/>
  <c r="S96" i="28" s="1"/>
  <c r="Q96" i="28"/>
  <c r="O96" i="28"/>
  <c r="T96" i="28" s="1"/>
  <c r="P95" i="28"/>
  <c r="V95" i="28" s="1"/>
  <c r="O95" i="28"/>
  <c r="T95" i="28" s="1"/>
  <c r="N95" i="28"/>
  <c r="K95" i="28"/>
  <c r="R95" i="28" s="1"/>
  <c r="S95" i="28" s="1"/>
  <c r="J95" i="28"/>
  <c r="Q95" i="28" s="1"/>
  <c r="V94" i="28"/>
  <c r="W94" i="28" s="1"/>
  <c r="R94" i="28"/>
  <c r="S94" i="28" s="1"/>
  <c r="Q94" i="28"/>
  <c r="O94" i="28"/>
  <c r="T94" i="28" s="1"/>
  <c r="V93" i="28"/>
  <c r="W93" i="28" s="1"/>
  <c r="T93" i="28"/>
  <c r="S93" i="28"/>
  <c r="R93" i="28"/>
  <c r="Q93" i="28"/>
  <c r="V92" i="28"/>
  <c r="U92" i="28" s="1"/>
  <c r="T92" i="28"/>
  <c r="S92" i="28"/>
  <c r="R92" i="28"/>
  <c r="Q92" i="28"/>
  <c r="Y91" i="28"/>
  <c r="X91" i="28"/>
  <c r="V91" i="28"/>
  <c r="W91" i="28" s="1"/>
  <c r="T91" i="28"/>
  <c r="S91" i="28"/>
  <c r="K91" i="28"/>
  <c r="R91" i="28" s="1"/>
  <c r="J91" i="28"/>
  <c r="Q91" i="28" s="1"/>
  <c r="Y90" i="28"/>
  <c r="V90" i="28"/>
  <c r="W90" i="28" s="1"/>
  <c r="T90" i="28"/>
  <c r="R90" i="28"/>
  <c r="S90" i="28" s="1"/>
  <c r="Q90" i="28"/>
  <c r="V89" i="28"/>
  <c r="W89" i="28" s="1"/>
  <c r="T89" i="28"/>
  <c r="R89" i="28"/>
  <c r="S89" i="28" s="1"/>
  <c r="Q89" i="28"/>
  <c r="W88" i="28"/>
  <c r="V88" i="28"/>
  <c r="U88" i="28"/>
  <c r="T88" i="28"/>
  <c r="R88" i="28"/>
  <c r="V87" i="28"/>
  <c r="W87" i="28" s="1"/>
  <c r="T87" i="28"/>
  <c r="R87" i="28"/>
  <c r="S87" i="28" s="1"/>
  <c r="Q87" i="28"/>
  <c r="W86" i="28"/>
  <c r="V86" i="28"/>
  <c r="U86" i="28"/>
  <c r="T86" i="28"/>
  <c r="S86" i="28"/>
  <c r="R86" i="28"/>
  <c r="Q86" i="28"/>
  <c r="V85" i="28"/>
  <c r="W85" i="28" s="1"/>
  <c r="T85" i="28"/>
  <c r="R85" i="28"/>
  <c r="S85" i="28" s="1"/>
  <c r="Q85" i="28"/>
  <c r="V84" i="28"/>
  <c r="T84" i="28"/>
  <c r="T83" i="28"/>
  <c r="S83" i="28"/>
  <c r="R83" i="28"/>
  <c r="Q83" i="28"/>
  <c r="P83" i="28"/>
  <c r="V83" i="28" s="1"/>
  <c r="V82" i="28"/>
  <c r="W82" i="28" s="1"/>
  <c r="U82" i="28"/>
  <c r="T82" i="28"/>
  <c r="R82" i="28"/>
  <c r="S82" i="28" s="1"/>
  <c r="Q82" i="28"/>
  <c r="V81" i="28"/>
  <c r="W81" i="28" s="1"/>
  <c r="T81" i="28"/>
  <c r="R81" i="28"/>
  <c r="S81" i="28" s="1"/>
  <c r="Q81" i="28"/>
  <c r="V80" i="28"/>
  <c r="W80" i="28" s="1"/>
  <c r="T80" i="28"/>
  <c r="R80" i="28"/>
  <c r="S80" i="28" s="1"/>
  <c r="Q80" i="28"/>
  <c r="V79" i="28"/>
  <c r="W79" i="28" s="1"/>
  <c r="T79" i="28"/>
  <c r="R79" i="28"/>
  <c r="S79" i="28" s="1"/>
  <c r="Q79" i="28"/>
  <c r="V78" i="28"/>
  <c r="W78" i="28" s="1"/>
  <c r="T78" i="28"/>
  <c r="R78" i="28"/>
  <c r="S78" i="28" s="1"/>
  <c r="Q78" i="28"/>
  <c r="V77" i="28"/>
  <c r="W77" i="28" s="1"/>
  <c r="T77" i="28"/>
  <c r="R77" i="28"/>
  <c r="S77" i="28" s="1"/>
  <c r="Q77" i="28"/>
  <c r="V75" i="28"/>
  <c r="W75" i="28" s="1"/>
  <c r="T75" i="28"/>
  <c r="R75" i="28"/>
  <c r="S75" i="28" s="1"/>
  <c r="Q75" i="28"/>
  <c r="V74" i="28"/>
  <c r="W74" i="28" s="1"/>
  <c r="T74" i="28"/>
  <c r="S74" i="28"/>
  <c r="R74" i="28"/>
  <c r="Q74" i="28"/>
  <c r="V73" i="28"/>
  <c r="W73" i="28" s="1"/>
  <c r="T73" i="28"/>
  <c r="R73" i="28"/>
  <c r="S73" i="28" s="1"/>
  <c r="Q73" i="28"/>
  <c r="V72" i="28"/>
  <c r="W72" i="28" s="1"/>
  <c r="R72" i="28"/>
  <c r="S72" i="28" s="1"/>
  <c r="Q72" i="28"/>
  <c r="O72" i="28"/>
  <c r="T72" i="28" s="1"/>
  <c r="Y71" i="28"/>
  <c r="V71" i="28"/>
  <c r="W71" i="28" s="1"/>
  <c r="T71" i="28"/>
  <c r="R71" i="28"/>
  <c r="S71" i="28" s="1"/>
  <c r="Q71" i="28"/>
  <c r="W70" i="28"/>
  <c r="V70" i="28"/>
  <c r="U70" i="28"/>
  <c r="T70" i="28"/>
  <c r="S70" i="28"/>
  <c r="R70" i="28"/>
  <c r="Q70" i="28"/>
  <c r="V69" i="28"/>
  <c r="W69" i="28" s="1"/>
  <c r="T69" i="28"/>
  <c r="R69" i="28"/>
  <c r="S69" i="28" s="1"/>
  <c r="Q69" i="28"/>
  <c r="W68" i="28"/>
  <c r="V68" i="28"/>
  <c r="U68" i="28"/>
  <c r="T68" i="28"/>
  <c r="S68" i="28"/>
  <c r="R68" i="28"/>
  <c r="Q68" i="28"/>
  <c r="V67" i="28"/>
  <c r="W67" i="28" s="1"/>
  <c r="T67" i="28"/>
  <c r="R67" i="28"/>
  <c r="S67" i="28" s="1"/>
  <c r="Q67" i="28"/>
  <c r="V66" i="28"/>
  <c r="W66" i="28" s="1"/>
  <c r="S66" i="28"/>
  <c r="R66" i="28"/>
  <c r="Q66" i="28"/>
  <c r="V65" i="28"/>
  <c r="W65" i="28" s="1"/>
  <c r="Y65" i="28" s="1"/>
  <c r="U65" i="28"/>
  <c r="T65" i="28"/>
  <c r="R65" i="28"/>
  <c r="S65" i="28" s="1"/>
  <c r="Q65" i="28"/>
  <c r="V64" i="28"/>
  <c r="W64" i="28" s="1"/>
  <c r="T64" i="28"/>
  <c r="R64" i="28"/>
  <c r="S64" i="28" s="1"/>
  <c r="Q64" i="28"/>
  <c r="W63" i="28"/>
  <c r="Y63" i="28" s="1"/>
  <c r="V63" i="28"/>
  <c r="U63" i="28"/>
  <c r="T63" i="28"/>
  <c r="S63" i="28"/>
  <c r="R63" i="28"/>
  <c r="Q63" i="28"/>
  <c r="V62" i="28"/>
  <c r="W62" i="28" s="1"/>
  <c r="T62" i="28"/>
  <c r="R62" i="28"/>
  <c r="S62" i="28" s="1"/>
  <c r="Q62" i="28"/>
  <c r="V60" i="28"/>
  <c r="W60" i="28" s="1"/>
  <c r="T60" i="28"/>
  <c r="S60" i="28"/>
  <c r="R60" i="28"/>
  <c r="Q60" i="28"/>
  <c r="V59" i="28"/>
  <c r="W59" i="28" s="1"/>
  <c r="U59" i="28"/>
  <c r="T59" i="28"/>
  <c r="S59" i="28"/>
  <c r="R59" i="28"/>
  <c r="Q59" i="28"/>
  <c r="V58" i="28"/>
  <c r="W58" i="28" s="1"/>
  <c r="T58" i="28"/>
  <c r="S58" i="28"/>
  <c r="R58" i="28"/>
  <c r="Q58" i="28"/>
  <c r="V57" i="28"/>
  <c r="W57" i="28" s="1"/>
  <c r="U57" i="28"/>
  <c r="T57" i="28"/>
  <c r="S57" i="28"/>
  <c r="R57" i="28"/>
  <c r="Q57" i="28"/>
  <c r="T56" i="28"/>
  <c r="S56" i="28"/>
  <c r="R56" i="28"/>
  <c r="Q56" i="28"/>
  <c r="P56" i="28"/>
  <c r="V56" i="28" s="1"/>
  <c r="V55" i="28"/>
  <c r="W55" i="28" s="1"/>
  <c r="T55" i="28"/>
  <c r="S55" i="28"/>
  <c r="R55" i="28"/>
  <c r="Q55" i="28"/>
  <c r="V54" i="28"/>
  <c r="W54" i="28" s="1"/>
  <c r="T54" i="28"/>
  <c r="S54" i="28"/>
  <c r="R54" i="28"/>
  <c r="Q54" i="28"/>
  <c r="V53" i="28"/>
  <c r="W53" i="28" s="1"/>
  <c r="T53" i="28"/>
  <c r="S53" i="28"/>
  <c r="R53" i="28"/>
  <c r="Q53" i="28"/>
  <c r="S52" i="28"/>
  <c r="R52" i="28"/>
  <c r="Q52" i="28"/>
  <c r="P52" i="28"/>
  <c r="V52" i="28" s="1"/>
  <c r="O52" i="28"/>
  <c r="T52" i="28" s="1"/>
  <c r="V51" i="28"/>
  <c r="W51" i="28" s="1"/>
  <c r="T51" i="28"/>
  <c r="S51" i="28"/>
  <c r="R51" i="28"/>
  <c r="Q51" i="28"/>
  <c r="S50" i="28"/>
  <c r="R50" i="28"/>
  <c r="Q50" i="28"/>
  <c r="P50" i="28"/>
  <c r="V50" i="28" s="1"/>
  <c r="O50" i="28"/>
  <c r="T50" i="28" s="1"/>
  <c r="V49" i="28"/>
  <c r="W49" i="28" s="1"/>
  <c r="T49" i="28"/>
  <c r="S49" i="28"/>
  <c r="R49" i="28"/>
  <c r="Q49" i="28"/>
  <c r="V48" i="28"/>
  <c r="W48" i="28" s="1"/>
  <c r="T48" i="28"/>
  <c r="S48" i="28"/>
  <c r="Q48" i="28"/>
  <c r="K48" i="28"/>
  <c r="R48" i="28" s="1"/>
  <c r="V47" i="28"/>
  <c r="W47" i="28" s="1"/>
  <c r="U47" i="28"/>
  <c r="T47" i="28"/>
  <c r="S47" i="28"/>
  <c r="Q47" i="28"/>
  <c r="V46" i="28"/>
  <c r="W46" i="28" s="1"/>
  <c r="U46" i="28"/>
  <c r="T46" i="28"/>
  <c r="S46" i="28"/>
  <c r="Q46" i="28"/>
  <c r="K46" i="28"/>
  <c r="R46" i="28" s="1"/>
  <c r="V45" i="28"/>
  <c r="W45" i="28" s="1"/>
  <c r="T45" i="28"/>
  <c r="S45" i="28"/>
  <c r="Q45" i="28"/>
  <c r="K45" i="28"/>
  <c r="R45" i="28" s="1"/>
  <c r="V44" i="28"/>
  <c r="W44" i="28" s="1"/>
  <c r="T44" i="28"/>
  <c r="S44" i="28"/>
  <c r="R44" i="28"/>
  <c r="Q44" i="28"/>
  <c r="V43" i="28"/>
  <c r="W43" i="28" s="1"/>
  <c r="S43" i="28"/>
  <c r="R43" i="28"/>
  <c r="Q43" i="28"/>
  <c r="O43" i="28"/>
  <c r="T43" i="28" s="1"/>
  <c r="V42" i="28"/>
  <c r="W42" i="28" s="1"/>
  <c r="T42" i="28"/>
  <c r="S42" i="28"/>
  <c r="R42" i="28"/>
  <c r="Q42" i="28"/>
  <c r="W41" i="28"/>
  <c r="V41" i="28"/>
  <c r="U41" i="28"/>
  <c r="S41" i="28"/>
  <c r="R41" i="28"/>
  <c r="Q41" i="28"/>
  <c r="O41" i="28"/>
  <c r="T41" i="28" s="1"/>
  <c r="V40" i="28"/>
  <c r="W40" i="28" s="1"/>
  <c r="T40" i="28"/>
  <c r="S40" i="28"/>
  <c r="R40" i="28"/>
  <c r="S39" i="28"/>
  <c r="Q39" i="28"/>
  <c r="P39" i="28"/>
  <c r="V39" i="28" s="1"/>
  <c r="O39" i="28"/>
  <c r="T39" i="28" s="1"/>
  <c r="N39" i="28"/>
  <c r="K39" i="28"/>
  <c r="R39" i="28" s="1"/>
  <c r="V38" i="28"/>
  <c r="W38" i="28" s="1"/>
  <c r="T38" i="28"/>
  <c r="S38" i="28"/>
  <c r="R38" i="28"/>
  <c r="Q38" i="28"/>
  <c r="W37" i="28"/>
  <c r="V37" i="28"/>
  <c r="U37" i="28"/>
  <c r="T37" i="28"/>
  <c r="S37" i="28"/>
  <c r="R37" i="28"/>
  <c r="Q37" i="28"/>
  <c r="V36" i="28"/>
  <c r="W36" i="28" s="1"/>
  <c r="T36" i="28"/>
  <c r="S36" i="28"/>
  <c r="R36" i="28"/>
  <c r="Q36" i="28"/>
  <c r="V35" i="28"/>
  <c r="W35" i="28" s="1"/>
  <c r="U35" i="28"/>
  <c r="T35" i="28"/>
  <c r="S35" i="28"/>
  <c r="R35" i="28"/>
  <c r="Q35" i="28"/>
  <c r="V34" i="28"/>
  <c r="W34" i="28" s="1"/>
  <c r="T34" i="28"/>
  <c r="S34" i="28"/>
  <c r="R34" i="28"/>
  <c r="Q34" i="28"/>
  <c r="S33" i="28"/>
  <c r="R33" i="28"/>
  <c r="Q33" i="28"/>
  <c r="V32" i="28"/>
  <c r="W32" i="28" s="1"/>
  <c r="U32" i="28"/>
  <c r="S32" i="28"/>
  <c r="Q32" i="28"/>
  <c r="K32" i="28"/>
  <c r="R32" i="28" s="1"/>
  <c r="V31" i="28"/>
  <c r="W31" i="28" s="1"/>
  <c r="T31" i="28"/>
  <c r="S31" i="28"/>
  <c r="Q31" i="28"/>
  <c r="K31" i="28"/>
  <c r="R31" i="28" s="1"/>
  <c r="V30" i="28"/>
  <c r="W30" i="28" s="1"/>
  <c r="T30" i="28"/>
  <c r="S30" i="28"/>
  <c r="R30" i="28"/>
  <c r="Q30" i="28"/>
  <c r="V29" i="28"/>
  <c r="W29" i="28" s="1"/>
  <c r="T29" i="28"/>
  <c r="S29" i="28"/>
  <c r="R29" i="28"/>
  <c r="Q29" i="28"/>
  <c r="V28" i="28"/>
  <c r="W28" i="28" s="1"/>
  <c r="T28" i="28"/>
  <c r="S28" i="28"/>
  <c r="Q28" i="28"/>
  <c r="K28" i="28"/>
  <c r="R28" i="28" s="1"/>
  <c r="V27" i="28"/>
  <c r="W27" i="28" s="1"/>
  <c r="T27" i="28"/>
  <c r="S27" i="28"/>
  <c r="Q27" i="28"/>
  <c r="K27" i="28"/>
  <c r="R27" i="28" s="1"/>
  <c r="V26" i="28"/>
  <c r="W26" i="28" s="1"/>
  <c r="U26" i="28"/>
  <c r="T26" i="28"/>
  <c r="S26" i="28"/>
  <c r="R26" i="28"/>
  <c r="Q26" i="28"/>
  <c r="V25" i="28"/>
  <c r="W25" i="28" s="1"/>
  <c r="T25" i="28"/>
  <c r="S25" i="28"/>
  <c r="R25" i="28"/>
  <c r="Q25" i="28"/>
  <c r="V24" i="28"/>
  <c r="W24" i="28" s="1"/>
  <c r="U24" i="28"/>
  <c r="T24" i="28"/>
  <c r="S24" i="28"/>
  <c r="R24" i="28"/>
  <c r="Q24" i="28"/>
  <c r="V23" i="28"/>
  <c r="W23" i="28" s="1"/>
  <c r="T23" i="28"/>
  <c r="Q23" i="28"/>
  <c r="W22" i="28"/>
  <c r="V22" i="28"/>
  <c r="U22" i="28"/>
  <c r="T22" i="28"/>
  <c r="S22" i="28"/>
  <c r="R22" i="28"/>
  <c r="Q22" i="28"/>
  <c r="V21" i="28"/>
  <c r="W21" i="28" s="1"/>
  <c r="T21" i="28"/>
  <c r="S21" i="28"/>
  <c r="R21" i="28"/>
  <c r="Q21" i="28"/>
  <c r="S20" i="28"/>
  <c r="R20" i="28"/>
  <c r="Q20" i="28"/>
  <c r="P20" i="28"/>
  <c r="P147" i="28" s="1"/>
  <c r="O20" i="28"/>
  <c r="O147" i="28" s="1"/>
  <c r="V19" i="28"/>
  <c r="W19" i="28" s="1"/>
  <c r="T19" i="28"/>
  <c r="S19" i="28"/>
  <c r="R19" i="28"/>
  <c r="Q19" i="28"/>
  <c r="V18" i="28"/>
  <c r="W18" i="28" s="1"/>
  <c r="U18" i="28"/>
  <c r="T18" i="28"/>
  <c r="S18" i="28"/>
  <c r="Q18" i="28"/>
  <c r="K18" i="28"/>
  <c r="R18" i="28" s="1"/>
  <c r="V17" i="28"/>
  <c r="W17" i="28" s="1"/>
  <c r="T17" i="28"/>
  <c r="S17" i="28"/>
  <c r="Q17" i="28"/>
  <c r="K17" i="28"/>
  <c r="R17" i="28" s="1"/>
  <c r="V16" i="28"/>
  <c r="W16" i="28" s="1"/>
  <c r="U16" i="28"/>
  <c r="T16" i="28"/>
  <c r="S16" i="28"/>
  <c r="Q16" i="28"/>
  <c r="K16" i="28"/>
  <c r="R16" i="28" s="1"/>
  <c r="S15" i="28"/>
  <c r="R15" i="28"/>
  <c r="Q15" i="28"/>
  <c r="V14" i="28"/>
  <c r="W14" i="28" s="1"/>
  <c r="T14" i="28"/>
  <c r="Q14" i="28"/>
  <c r="M14" i="28"/>
  <c r="K14" i="28"/>
  <c r="R14" i="28" s="1"/>
  <c r="S13" i="28"/>
  <c r="R13" i="28"/>
  <c r="Q13" i="28"/>
  <c r="S12" i="28"/>
  <c r="R12" i="28"/>
  <c r="Q12" i="28"/>
  <c r="V11" i="28"/>
  <c r="W11" i="28" s="1"/>
  <c r="T11" i="28"/>
  <c r="S11" i="28"/>
  <c r="Q11" i="28"/>
  <c r="M11" i="28"/>
  <c r="K11" i="28" s="1"/>
  <c r="AH10" i="28"/>
  <c r="AF10" i="28"/>
  <c r="V10" i="28"/>
  <c r="W10" i="28" s="1"/>
  <c r="U10" i="28"/>
  <c r="T10" i="28"/>
  <c r="R10" i="28"/>
  <c r="S10" i="28" s="1"/>
  <c r="Q10" i="28"/>
  <c r="Q147" i="28" s="1"/>
  <c r="V146" i="27"/>
  <c r="W146" i="27" s="1"/>
  <c r="T146" i="27"/>
  <c r="R146" i="27"/>
  <c r="S146" i="27" s="1"/>
  <c r="Q146" i="27"/>
  <c r="W145" i="27"/>
  <c r="V145" i="27"/>
  <c r="U145" i="27"/>
  <c r="T145" i="27"/>
  <c r="S145" i="27"/>
  <c r="R145" i="27"/>
  <c r="Q145" i="27"/>
  <c r="V144" i="27"/>
  <c r="W144" i="27" s="1"/>
  <c r="T144" i="27"/>
  <c r="R144" i="27"/>
  <c r="S144" i="27" s="1"/>
  <c r="Q144" i="27"/>
  <c r="W143" i="27"/>
  <c r="V143" i="27"/>
  <c r="U143" i="27"/>
  <c r="T143" i="27"/>
  <c r="S143" i="27"/>
  <c r="R143" i="27"/>
  <c r="Q143" i="27"/>
  <c r="V142" i="27"/>
  <c r="W142" i="27" s="1"/>
  <c r="T142" i="27"/>
  <c r="R142" i="27"/>
  <c r="S142" i="27" s="1"/>
  <c r="Q142" i="27"/>
  <c r="W141" i="27"/>
  <c r="V141" i="27"/>
  <c r="U141" i="27"/>
  <c r="T141" i="27"/>
  <c r="S141" i="27"/>
  <c r="R141" i="27"/>
  <c r="Q141" i="27"/>
  <c r="V140" i="27"/>
  <c r="W140" i="27" s="1"/>
  <c r="T140" i="27"/>
  <c r="R140" i="27"/>
  <c r="S140" i="27" s="1"/>
  <c r="Q140" i="27"/>
  <c r="W139" i="27"/>
  <c r="V139" i="27"/>
  <c r="U139" i="27"/>
  <c r="T139" i="27"/>
  <c r="S139" i="27"/>
  <c r="R139" i="27"/>
  <c r="Q139" i="27"/>
  <c r="V138" i="27"/>
  <c r="W138" i="27" s="1"/>
  <c r="T138" i="27"/>
  <c r="R138" i="27"/>
  <c r="S138" i="27" s="1"/>
  <c r="Q138" i="27"/>
  <c r="W137" i="27"/>
  <c r="V137" i="27"/>
  <c r="U137" i="27"/>
  <c r="T137" i="27"/>
  <c r="S137" i="27"/>
  <c r="R137" i="27"/>
  <c r="Q137" i="27"/>
  <c r="V136" i="27"/>
  <c r="W136" i="27" s="1"/>
  <c r="T136" i="27"/>
  <c r="R136" i="27"/>
  <c r="S136" i="27" s="1"/>
  <c r="Q136" i="27"/>
  <c r="AH135" i="27"/>
  <c r="Y135" i="27"/>
  <c r="W135" i="27"/>
  <c r="V135" i="27"/>
  <c r="U135" i="27"/>
  <c r="T135" i="27"/>
  <c r="R135" i="27"/>
  <c r="S135" i="27" s="1"/>
  <c r="Q135" i="27"/>
  <c r="AH134" i="27"/>
  <c r="W134" i="27"/>
  <c r="V134" i="27"/>
  <c r="U134" i="27"/>
  <c r="T134" i="27"/>
  <c r="S134" i="27"/>
  <c r="R134" i="27"/>
  <c r="Q134" i="27"/>
  <c r="V133" i="27"/>
  <c r="W133" i="27" s="1"/>
  <c r="R133" i="27"/>
  <c r="S133" i="27" s="1"/>
  <c r="Q133" i="27"/>
  <c r="O133" i="27"/>
  <c r="T133" i="27" s="1"/>
  <c r="V132" i="27"/>
  <c r="W132" i="27" s="1"/>
  <c r="T132" i="27"/>
  <c r="R132" i="27"/>
  <c r="S132" i="27" s="1"/>
  <c r="Q132" i="27"/>
  <c r="V131" i="27"/>
  <c r="W131" i="27" s="1"/>
  <c r="U131" i="27"/>
  <c r="R131" i="27"/>
  <c r="S131" i="27" s="1"/>
  <c r="Q131" i="27"/>
  <c r="O131" i="27"/>
  <c r="T131" i="27" s="1"/>
  <c r="V130" i="27"/>
  <c r="W130" i="27" s="1"/>
  <c r="T130" i="27"/>
  <c r="R130" i="27"/>
  <c r="S130" i="27" s="1"/>
  <c r="Q130" i="27"/>
  <c r="Y129" i="27"/>
  <c r="V129" i="27"/>
  <c r="W129" i="27" s="1"/>
  <c r="R129" i="27"/>
  <c r="S129" i="27" s="1"/>
  <c r="Q129" i="27"/>
  <c r="O129" i="27"/>
  <c r="T129" i="27" s="1"/>
  <c r="Y128" i="27"/>
  <c r="V128" i="27"/>
  <c r="W128" i="27" s="1"/>
  <c r="T128" i="27"/>
  <c r="R128" i="27"/>
  <c r="S128" i="27" s="1"/>
  <c r="Q128" i="27"/>
  <c r="Y127" i="27"/>
  <c r="V127" i="27"/>
  <c r="W127" i="27" s="1"/>
  <c r="T127" i="27"/>
  <c r="R127" i="27"/>
  <c r="S127" i="27" s="1"/>
  <c r="Q127" i="27"/>
  <c r="Y126" i="27"/>
  <c r="V126" i="27"/>
  <c r="W126" i="27" s="1"/>
  <c r="T126" i="27"/>
  <c r="R126" i="27"/>
  <c r="S126" i="27" s="1"/>
  <c r="Q126" i="27"/>
  <c r="V125" i="27"/>
  <c r="W125" i="27" s="1"/>
  <c r="U125" i="27"/>
  <c r="T125" i="27"/>
  <c r="S125" i="27"/>
  <c r="R125" i="27"/>
  <c r="Q125" i="27"/>
  <c r="V124" i="27"/>
  <c r="W124" i="27" s="1"/>
  <c r="T124" i="27"/>
  <c r="R124" i="27"/>
  <c r="S124" i="27" s="1"/>
  <c r="Q124" i="27"/>
  <c r="V123" i="27"/>
  <c r="W123" i="27" s="1"/>
  <c r="U123" i="27"/>
  <c r="T123" i="27"/>
  <c r="S123" i="27"/>
  <c r="R123" i="27"/>
  <c r="Q123" i="27"/>
  <c r="V122" i="27"/>
  <c r="W122" i="27" s="1"/>
  <c r="T122" i="27"/>
  <c r="R122" i="27"/>
  <c r="S122" i="27" s="1"/>
  <c r="Q122" i="27"/>
  <c r="W121" i="27"/>
  <c r="V121" i="27"/>
  <c r="U121" i="27"/>
  <c r="T121" i="27"/>
  <c r="S121" i="27"/>
  <c r="R121" i="27"/>
  <c r="Q121" i="27"/>
  <c r="V120" i="27"/>
  <c r="W120" i="27" s="1"/>
  <c r="T120" i="27"/>
  <c r="S120" i="27"/>
  <c r="R120" i="27"/>
  <c r="Q120" i="27"/>
  <c r="V119" i="27"/>
  <c r="W119" i="27" s="1"/>
  <c r="U119" i="27"/>
  <c r="T119" i="27"/>
  <c r="S119" i="27"/>
  <c r="Q119" i="27"/>
  <c r="R119" i="27" s="1"/>
  <c r="V118" i="27"/>
  <c r="W118" i="27" s="1"/>
  <c r="Y118" i="27" s="1"/>
  <c r="U118" i="27"/>
  <c r="T118" i="27"/>
  <c r="S118" i="27"/>
  <c r="Q118" i="27"/>
  <c r="R118" i="27" s="1"/>
  <c r="V117" i="27"/>
  <c r="W117" i="27" s="1"/>
  <c r="S117" i="27"/>
  <c r="R117" i="27"/>
  <c r="Q117" i="27"/>
  <c r="O117" i="27"/>
  <c r="T117" i="27" s="1"/>
  <c r="V116" i="27"/>
  <c r="W116" i="27" s="1"/>
  <c r="T116" i="27"/>
  <c r="S116" i="27"/>
  <c r="R116" i="27"/>
  <c r="Q116" i="27"/>
  <c r="W115" i="27"/>
  <c r="X115" i="27" s="1"/>
  <c r="V115" i="27"/>
  <c r="U115" i="27"/>
  <c r="T115" i="27"/>
  <c r="S115" i="27"/>
  <c r="R115" i="27"/>
  <c r="Q115" i="27"/>
  <c r="V114" i="27"/>
  <c r="W114" i="27" s="1"/>
  <c r="O114" i="27"/>
  <c r="T114" i="27" s="1"/>
  <c r="N114" i="27"/>
  <c r="S114" i="27" s="1"/>
  <c r="K114" i="27"/>
  <c r="R114" i="27" s="1"/>
  <c r="J114" i="27"/>
  <c r="Q114" i="27" s="1"/>
  <c r="W113" i="27"/>
  <c r="V113" i="27"/>
  <c r="U113" i="27"/>
  <c r="T113" i="27"/>
  <c r="S113" i="27"/>
  <c r="R113" i="27"/>
  <c r="Q113" i="27"/>
  <c r="V112" i="27"/>
  <c r="W112" i="27" s="1"/>
  <c r="T112" i="27"/>
  <c r="S112" i="27"/>
  <c r="Q112" i="27"/>
  <c r="R112" i="27" s="1"/>
  <c r="W111" i="27"/>
  <c r="V111" i="27"/>
  <c r="U111" i="27"/>
  <c r="T111" i="27"/>
  <c r="S111" i="27"/>
  <c r="Q111" i="27"/>
  <c r="R111" i="27" s="1"/>
  <c r="V110" i="27"/>
  <c r="W110" i="27" s="1"/>
  <c r="T110" i="27"/>
  <c r="K110" i="27"/>
  <c r="R110" i="27" s="1"/>
  <c r="S110" i="27" s="1"/>
  <c r="J110" i="27"/>
  <c r="Q110" i="27" s="1"/>
  <c r="V109" i="27"/>
  <c r="W109" i="27" s="1"/>
  <c r="T109" i="27"/>
  <c r="R109" i="27"/>
  <c r="S109" i="27" s="1"/>
  <c r="Q109" i="27"/>
  <c r="V108" i="27"/>
  <c r="W108" i="27" s="1"/>
  <c r="U108" i="27"/>
  <c r="T108" i="27"/>
  <c r="R108" i="27"/>
  <c r="S108" i="27" s="1"/>
  <c r="Q108" i="27"/>
  <c r="V107" i="27"/>
  <c r="W107" i="27" s="1"/>
  <c r="T107" i="27"/>
  <c r="R107" i="27"/>
  <c r="S107" i="27" s="1"/>
  <c r="Q107" i="27"/>
  <c r="W106" i="27"/>
  <c r="V106" i="27"/>
  <c r="U106" i="27"/>
  <c r="T106" i="27"/>
  <c r="S106" i="27"/>
  <c r="R106" i="27"/>
  <c r="Q106" i="27"/>
  <c r="V105" i="27"/>
  <c r="W105" i="27" s="1"/>
  <c r="T105" i="27"/>
  <c r="R105" i="27"/>
  <c r="S105" i="27" s="1"/>
  <c r="Q105" i="27"/>
  <c r="V104" i="27"/>
  <c r="W104" i="27" s="1"/>
  <c r="T104" i="27"/>
  <c r="R104" i="27"/>
  <c r="S104" i="27" s="1"/>
  <c r="Q104" i="27"/>
  <c r="V103" i="27"/>
  <c r="W103" i="27" s="1"/>
  <c r="T103" i="27"/>
  <c r="R103" i="27"/>
  <c r="S103" i="27" s="1"/>
  <c r="Q103" i="27"/>
  <c r="V102" i="27"/>
  <c r="W102" i="27" s="1"/>
  <c r="T102" i="27"/>
  <c r="Q102" i="27"/>
  <c r="V101" i="27"/>
  <c r="W101" i="27" s="1"/>
  <c r="T101" i="27"/>
  <c r="R101" i="27"/>
  <c r="S101" i="27" s="1"/>
  <c r="Q101" i="27"/>
  <c r="V100" i="27"/>
  <c r="W100" i="27" s="1"/>
  <c r="T100" i="27"/>
  <c r="R100" i="27"/>
  <c r="S100" i="27" s="1"/>
  <c r="Q100" i="27"/>
  <c r="V99" i="27"/>
  <c r="W99" i="27" s="1"/>
  <c r="T99" i="27"/>
  <c r="L99" i="27"/>
  <c r="J99" i="27"/>
  <c r="Q99" i="27" s="1"/>
  <c r="V98" i="27"/>
  <c r="W98" i="27" s="1"/>
  <c r="T98" i="27"/>
  <c r="R98" i="27"/>
  <c r="S98" i="27" s="1"/>
  <c r="Q98" i="27"/>
  <c r="V97" i="27"/>
  <c r="W97" i="27" s="1"/>
  <c r="U97" i="27"/>
  <c r="T97" i="27"/>
  <c r="S97" i="27"/>
  <c r="R97" i="27"/>
  <c r="Q97" i="27"/>
  <c r="V96" i="27"/>
  <c r="W96" i="27" s="1"/>
  <c r="R96" i="27"/>
  <c r="S96" i="27" s="1"/>
  <c r="Q96" i="27"/>
  <c r="O96" i="27"/>
  <c r="T96" i="27" s="1"/>
  <c r="P95" i="27"/>
  <c r="V95" i="27" s="1"/>
  <c r="O95" i="27"/>
  <c r="T95" i="27" s="1"/>
  <c r="N95" i="27"/>
  <c r="K95" i="27"/>
  <c r="R95" i="27" s="1"/>
  <c r="S95" i="27" s="1"/>
  <c r="J95" i="27"/>
  <c r="Q95" i="27" s="1"/>
  <c r="V94" i="27"/>
  <c r="W94" i="27" s="1"/>
  <c r="R94" i="27"/>
  <c r="S94" i="27" s="1"/>
  <c r="Q94" i="27"/>
  <c r="O94" i="27"/>
  <c r="T94" i="27" s="1"/>
  <c r="V93" i="27"/>
  <c r="W93" i="27" s="1"/>
  <c r="T93" i="27"/>
  <c r="S93" i="27"/>
  <c r="R93" i="27"/>
  <c r="Q93" i="27"/>
  <c r="V92" i="27"/>
  <c r="U92" i="27" s="1"/>
  <c r="T92" i="27"/>
  <c r="S92" i="27"/>
  <c r="R92" i="27"/>
  <c r="Q92" i="27"/>
  <c r="Y91" i="27"/>
  <c r="X91" i="27"/>
  <c r="V91" i="27"/>
  <c r="W91" i="27" s="1"/>
  <c r="T91" i="27"/>
  <c r="S91" i="27"/>
  <c r="K91" i="27"/>
  <c r="R91" i="27" s="1"/>
  <c r="J91" i="27"/>
  <c r="Q91" i="27" s="1"/>
  <c r="Y90" i="27"/>
  <c r="V90" i="27"/>
  <c r="W90" i="27" s="1"/>
  <c r="U90" i="27"/>
  <c r="T90" i="27"/>
  <c r="R90" i="27"/>
  <c r="S90" i="27" s="1"/>
  <c r="Q90" i="27"/>
  <c r="V89" i="27"/>
  <c r="W89" i="27" s="1"/>
  <c r="U89" i="27"/>
  <c r="T89" i="27"/>
  <c r="S89" i="27"/>
  <c r="R89" i="27"/>
  <c r="Q89" i="27"/>
  <c r="V88" i="27"/>
  <c r="W88" i="27" s="1"/>
  <c r="T88" i="27"/>
  <c r="R88" i="27"/>
  <c r="V87" i="27"/>
  <c r="W87" i="27" s="1"/>
  <c r="U87" i="27"/>
  <c r="T87" i="27"/>
  <c r="R87" i="27"/>
  <c r="S87" i="27" s="1"/>
  <c r="Q87" i="27"/>
  <c r="V86" i="27"/>
  <c r="W86" i="27" s="1"/>
  <c r="T86" i="27"/>
  <c r="R86" i="27"/>
  <c r="S86" i="27" s="1"/>
  <c r="Q86" i="27"/>
  <c r="W85" i="27"/>
  <c r="V85" i="27"/>
  <c r="U85" i="27"/>
  <c r="T85" i="27"/>
  <c r="S85" i="27"/>
  <c r="R85" i="27"/>
  <c r="Q85" i="27"/>
  <c r="V84" i="27"/>
  <c r="T84" i="27"/>
  <c r="T83" i="27"/>
  <c r="S83" i="27"/>
  <c r="R83" i="27"/>
  <c r="Q83" i="27"/>
  <c r="P83" i="27"/>
  <c r="V83" i="27" s="1"/>
  <c r="V82" i="27"/>
  <c r="W82" i="27" s="1"/>
  <c r="T82" i="27"/>
  <c r="R82" i="27"/>
  <c r="S82" i="27" s="1"/>
  <c r="Q82" i="27"/>
  <c r="W81" i="27"/>
  <c r="V81" i="27"/>
  <c r="U81" i="27"/>
  <c r="T81" i="27"/>
  <c r="S81" i="27"/>
  <c r="R81" i="27"/>
  <c r="Q81" i="27"/>
  <c r="V80" i="27"/>
  <c r="W80" i="27" s="1"/>
  <c r="T80" i="27"/>
  <c r="R80" i="27"/>
  <c r="S80" i="27" s="1"/>
  <c r="Q80" i="27"/>
  <c r="V79" i="27"/>
  <c r="W79" i="27" s="1"/>
  <c r="U79" i="27"/>
  <c r="T79" i="27"/>
  <c r="S79" i="27"/>
  <c r="R79" i="27"/>
  <c r="Q79" i="27"/>
  <c r="V78" i="27"/>
  <c r="W78" i="27" s="1"/>
  <c r="T78" i="27"/>
  <c r="R78" i="27"/>
  <c r="S78" i="27" s="1"/>
  <c r="Q78" i="27"/>
  <c r="V77" i="27"/>
  <c r="W77" i="27" s="1"/>
  <c r="U77" i="27"/>
  <c r="T77" i="27"/>
  <c r="R77" i="27"/>
  <c r="S77" i="27" s="1"/>
  <c r="Q77" i="27"/>
  <c r="V75" i="27"/>
  <c r="W75" i="27" s="1"/>
  <c r="T75" i="27"/>
  <c r="R75" i="27"/>
  <c r="S75" i="27" s="1"/>
  <c r="Q75" i="27"/>
  <c r="W74" i="27"/>
  <c r="V74" i="27"/>
  <c r="U74" i="27"/>
  <c r="T74" i="27"/>
  <c r="S74" i="27"/>
  <c r="R74" i="27"/>
  <c r="Q74" i="27"/>
  <c r="V73" i="27"/>
  <c r="W73" i="27" s="1"/>
  <c r="T73" i="27"/>
  <c r="R73" i="27"/>
  <c r="S73" i="27" s="1"/>
  <c r="Q73" i="27"/>
  <c r="W72" i="27"/>
  <c r="V72" i="27"/>
  <c r="U72" i="27"/>
  <c r="R72" i="27"/>
  <c r="S72" i="27" s="1"/>
  <c r="Q72" i="27"/>
  <c r="O72" i="27"/>
  <c r="T72" i="27" s="1"/>
  <c r="Y71" i="27"/>
  <c r="V71" i="27"/>
  <c r="W71" i="27" s="1"/>
  <c r="T71" i="27"/>
  <c r="R71" i="27"/>
  <c r="S71" i="27" s="1"/>
  <c r="Q71" i="27"/>
  <c r="W70" i="27"/>
  <c r="V70" i="27"/>
  <c r="U70" i="27"/>
  <c r="T70" i="27"/>
  <c r="R70" i="27"/>
  <c r="S70" i="27" s="1"/>
  <c r="Q70" i="27"/>
  <c r="V69" i="27"/>
  <c r="W69" i="27" s="1"/>
  <c r="T69" i="27"/>
  <c r="R69" i="27"/>
  <c r="S69" i="27" s="1"/>
  <c r="Q69" i="27"/>
  <c r="W68" i="27"/>
  <c r="V68" i="27"/>
  <c r="U68" i="27"/>
  <c r="T68" i="27"/>
  <c r="S68" i="27"/>
  <c r="R68" i="27"/>
  <c r="Q68" i="27"/>
  <c r="V67" i="27"/>
  <c r="W67" i="27" s="1"/>
  <c r="T67" i="27"/>
  <c r="R67" i="27"/>
  <c r="S67" i="27" s="1"/>
  <c r="Q67" i="27"/>
  <c r="V66" i="27"/>
  <c r="W66" i="27" s="1"/>
  <c r="R66" i="27"/>
  <c r="S66" i="27" s="1"/>
  <c r="Q66" i="27"/>
  <c r="V65" i="27"/>
  <c r="W65" i="27" s="1"/>
  <c r="Y65" i="27" s="1"/>
  <c r="U65" i="27"/>
  <c r="T65" i="27"/>
  <c r="R65" i="27"/>
  <c r="S65" i="27" s="1"/>
  <c r="Q65" i="27"/>
  <c r="V64" i="27"/>
  <c r="W64" i="27" s="1"/>
  <c r="T64" i="27"/>
  <c r="R64" i="27"/>
  <c r="S64" i="27" s="1"/>
  <c r="Q64" i="27"/>
  <c r="V63" i="27"/>
  <c r="W63" i="27" s="1"/>
  <c r="Y63" i="27" s="1"/>
  <c r="T63" i="27"/>
  <c r="S63" i="27"/>
  <c r="R63" i="27"/>
  <c r="Q63" i="27"/>
  <c r="V62" i="27"/>
  <c r="W62" i="27" s="1"/>
  <c r="Y62" i="27" s="1"/>
  <c r="U62" i="27"/>
  <c r="T62" i="27"/>
  <c r="R62" i="27"/>
  <c r="S62" i="27" s="1"/>
  <c r="Q62" i="27"/>
  <c r="V60" i="27"/>
  <c r="W60" i="27" s="1"/>
  <c r="T60" i="27"/>
  <c r="S60" i="27"/>
  <c r="R60" i="27"/>
  <c r="Q60" i="27"/>
  <c r="V59" i="27"/>
  <c r="W59" i="27" s="1"/>
  <c r="T59" i="27"/>
  <c r="S59" i="27"/>
  <c r="R59" i="27"/>
  <c r="Q59" i="27"/>
  <c r="V58" i="27"/>
  <c r="W58" i="27" s="1"/>
  <c r="T58" i="27"/>
  <c r="S58" i="27"/>
  <c r="R58" i="27"/>
  <c r="Q58" i="27"/>
  <c r="V57" i="27"/>
  <c r="W57" i="27" s="1"/>
  <c r="U57" i="27"/>
  <c r="T57" i="27"/>
  <c r="S57" i="27"/>
  <c r="R57" i="27"/>
  <c r="Q57" i="27"/>
  <c r="T56" i="27"/>
  <c r="S56" i="27"/>
  <c r="R56" i="27"/>
  <c r="Q56" i="27"/>
  <c r="P56" i="27"/>
  <c r="V56" i="27" s="1"/>
  <c r="V55" i="27"/>
  <c r="W55" i="27" s="1"/>
  <c r="T55" i="27"/>
  <c r="S55" i="27"/>
  <c r="R55" i="27"/>
  <c r="Q55" i="27"/>
  <c r="V54" i="27"/>
  <c r="W54" i="27" s="1"/>
  <c r="T54" i="27"/>
  <c r="S54" i="27"/>
  <c r="R54" i="27"/>
  <c r="Q54" i="27"/>
  <c r="V53" i="27"/>
  <c r="W53" i="27" s="1"/>
  <c r="T53" i="27"/>
  <c r="S53" i="27"/>
  <c r="R53" i="27"/>
  <c r="Q53" i="27"/>
  <c r="S52" i="27"/>
  <c r="R52" i="27"/>
  <c r="Q52" i="27"/>
  <c r="P52" i="27"/>
  <c r="V52" i="27" s="1"/>
  <c r="O52" i="27"/>
  <c r="T52" i="27" s="1"/>
  <c r="V51" i="27"/>
  <c r="W51" i="27" s="1"/>
  <c r="T51" i="27"/>
  <c r="S51" i="27"/>
  <c r="R51" i="27"/>
  <c r="Q51" i="27"/>
  <c r="S50" i="27"/>
  <c r="R50" i="27"/>
  <c r="Q50" i="27"/>
  <c r="P50" i="27"/>
  <c r="V50" i="27" s="1"/>
  <c r="O50" i="27"/>
  <c r="T50" i="27" s="1"/>
  <c r="V49" i="27"/>
  <c r="W49" i="27" s="1"/>
  <c r="T49" i="27"/>
  <c r="S49" i="27"/>
  <c r="R49" i="27"/>
  <c r="Q49" i="27"/>
  <c r="V48" i="27"/>
  <c r="W48" i="27" s="1"/>
  <c r="U48" i="27"/>
  <c r="T48" i="27"/>
  <c r="S48" i="27"/>
  <c r="Q48" i="27"/>
  <c r="K48" i="27"/>
  <c r="R48" i="27" s="1"/>
  <c r="V47" i="27"/>
  <c r="W47" i="27" s="1"/>
  <c r="T47" i="27"/>
  <c r="S47" i="27"/>
  <c r="Q47" i="27"/>
  <c r="V46" i="27"/>
  <c r="W46" i="27" s="1"/>
  <c r="T46" i="27"/>
  <c r="S46" i="27"/>
  <c r="Q46" i="27"/>
  <c r="K46" i="27"/>
  <c r="R46" i="27" s="1"/>
  <c r="V45" i="27"/>
  <c r="W45" i="27" s="1"/>
  <c r="T45" i="27"/>
  <c r="S45" i="27"/>
  <c r="Q45" i="27"/>
  <c r="K45" i="27"/>
  <c r="R45" i="27" s="1"/>
  <c r="V44" i="27"/>
  <c r="W44" i="27" s="1"/>
  <c r="T44" i="27"/>
  <c r="S44" i="27"/>
  <c r="R44" i="27"/>
  <c r="Q44" i="27"/>
  <c r="V43" i="27"/>
  <c r="W43" i="27" s="1"/>
  <c r="S43" i="27"/>
  <c r="R43" i="27"/>
  <c r="Q43" i="27"/>
  <c r="O43" i="27"/>
  <c r="T43" i="27" s="1"/>
  <c r="V42" i="27"/>
  <c r="W42" i="27" s="1"/>
  <c r="T42" i="27"/>
  <c r="S42" i="27"/>
  <c r="R42" i="27"/>
  <c r="Q42" i="27"/>
  <c r="W41" i="27"/>
  <c r="V41" i="27"/>
  <c r="U41" i="27"/>
  <c r="S41" i="27"/>
  <c r="R41" i="27"/>
  <c r="Q41" i="27"/>
  <c r="O41" i="27"/>
  <c r="T41" i="27" s="1"/>
  <c r="V40" i="27"/>
  <c r="W40" i="27" s="1"/>
  <c r="T40" i="27"/>
  <c r="S40" i="27"/>
  <c r="R40" i="27"/>
  <c r="S39" i="27"/>
  <c r="Q39" i="27"/>
  <c r="P39" i="27"/>
  <c r="V39" i="27" s="1"/>
  <c r="O39" i="27"/>
  <c r="T39" i="27" s="1"/>
  <c r="N39" i="27"/>
  <c r="K39" i="27"/>
  <c r="R39" i="27" s="1"/>
  <c r="V38" i="27"/>
  <c r="W38" i="27" s="1"/>
  <c r="T38" i="27"/>
  <c r="S38" i="27"/>
  <c r="R38" i="27"/>
  <c r="Q38" i="27"/>
  <c r="W37" i="27"/>
  <c r="V37" i="27"/>
  <c r="U37" i="27"/>
  <c r="T37" i="27"/>
  <c r="S37" i="27"/>
  <c r="R37" i="27"/>
  <c r="Q37" i="27"/>
  <c r="V36" i="27"/>
  <c r="W36" i="27" s="1"/>
  <c r="T36" i="27"/>
  <c r="S36" i="27"/>
  <c r="R36" i="27"/>
  <c r="Q36" i="27"/>
  <c r="V35" i="27"/>
  <c r="W35" i="27" s="1"/>
  <c r="U35" i="27"/>
  <c r="T35" i="27"/>
  <c r="S35" i="27"/>
  <c r="R35" i="27"/>
  <c r="Q35" i="27"/>
  <c r="V34" i="27"/>
  <c r="W34" i="27" s="1"/>
  <c r="T34" i="27"/>
  <c r="S34" i="27"/>
  <c r="R34" i="27"/>
  <c r="Q34" i="27"/>
  <c r="S33" i="27"/>
  <c r="R33" i="27"/>
  <c r="Q33" i="27"/>
  <c r="V32" i="27"/>
  <c r="W32" i="27" s="1"/>
  <c r="U32" i="27"/>
  <c r="S32" i="27"/>
  <c r="Q32" i="27"/>
  <c r="K32" i="27"/>
  <c r="R32" i="27" s="1"/>
  <c r="V31" i="27"/>
  <c r="W31" i="27" s="1"/>
  <c r="T31" i="27"/>
  <c r="S31" i="27"/>
  <c r="Q31" i="27"/>
  <c r="K31" i="27"/>
  <c r="R31" i="27" s="1"/>
  <c r="V30" i="27"/>
  <c r="W30" i="27" s="1"/>
  <c r="T30" i="27"/>
  <c r="S30" i="27"/>
  <c r="R30" i="27"/>
  <c r="Q30" i="27"/>
  <c r="V29" i="27"/>
  <c r="W29" i="27" s="1"/>
  <c r="T29" i="27"/>
  <c r="S29" i="27"/>
  <c r="R29" i="27"/>
  <c r="Q29" i="27"/>
  <c r="V28" i="27"/>
  <c r="W28" i="27" s="1"/>
  <c r="T28" i="27"/>
  <c r="S28" i="27"/>
  <c r="Q28" i="27"/>
  <c r="K28" i="27"/>
  <c r="R28" i="27" s="1"/>
  <c r="V27" i="27"/>
  <c r="W27" i="27" s="1"/>
  <c r="U27" i="27"/>
  <c r="T27" i="27"/>
  <c r="S27" i="27"/>
  <c r="Q27" i="27"/>
  <c r="K27" i="27"/>
  <c r="R27" i="27" s="1"/>
  <c r="V26" i="27"/>
  <c r="W26" i="27" s="1"/>
  <c r="T26" i="27"/>
  <c r="S26" i="27"/>
  <c r="R26" i="27"/>
  <c r="Q26" i="27"/>
  <c r="V25" i="27"/>
  <c r="T25" i="27"/>
  <c r="S25" i="27"/>
  <c r="R25" i="27"/>
  <c r="Q25" i="27"/>
  <c r="V24" i="27"/>
  <c r="W24" i="27" s="1"/>
  <c r="U24" i="27"/>
  <c r="T24" i="27"/>
  <c r="S24" i="27"/>
  <c r="R24" i="27"/>
  <c r="Q24" i="27"/>
  <c r="V23" i="27"/>
  <c r="T23" i="27"/>
  <c r="Q23" i="27"/>
  <c r="V22" i="27"/>
  <c r="W22" i="27" s="1"/>
  <c r="U22" i="27"/>
  <c r="T22" i="27"/>
  <c r="S22" i="27"/>
  <c r="R22" i="27"/>
  <c r="Q22" i="27"/>
  <c r="V21" i="27"/>
  <c r="T21" i="27"/>
  <c r="S21" i="27"/>
  <c r="R21" i="27"/>
  <c r="Q21" i="27"/>
  <c r="S20" i="27"/>
  <c r="R20" i="27"/>
  <c r="Q20" i="27"/>
  <c r="P20" i="27"/>
  <c r="P147" i="27" s="1"/>
  <c r="O20" i="27"/>
  <c r="O147" i="27" s="1"/>
  <c r="V19" i="27"/>
  <c r="W19" i="27" s="1"/>
  <c r="T19" i="27"/>
  <c r="S19" i="27"/>
  <c r="R19" i="27"/>
  <c r="Q19" i="27"/>
  <c r="V18" i="27"/>
  <c r="W18" i="27" s="1"/>
  <c r="U18" i="27"/>
  <c r="T18" i="27"/>
  <c r="S18" i="27"/>
  <c r="Q18" i="27"/>
  <c r="K18" i="27"/>
  <c r="R18" i="27" s="1"/>
  <c r="V17" i="27"/>
  <c r="W17" i="27" s="1"/>
  <c r="T17" i="27"/>
  <c r="S17" i="27"/>
  <c r="Q17" i="27"/>
  <c r="K17" i="27"/>
  <c r="R17" i="27" s="1"/>
  <c r="V16" i="27"/>
  <c r="W16" i="27" s="1"/>
  <c r="U16" i="27"/>
  <c r="T16" i="27"/>
  <c r="S16" i="27"/>
  <c r="Q16" i="27"/>
  <c r="K16" i="27"/>
  <c r="R16" i="27" s="1"/>
  <c r="S15" i="27"/>
  <c r="R15" i="27"/>
  <c r="Q15" i="27"/>
  <c r="V14" i="27"/>
  <c r="W14" i="27" s="1"/>
  <c r="T14" i="27"/>
  <c r="Q14" i="27"/>
  <c r="M14" i="27"/>
  <c r="K14" i="27"/>
  <c r="R14" i="27" s="1"/>
  <c r="S13" i="27"/>
  <c r="R13" i="27"/>
  <c r="Q13" i="27"/>
  <c r="S12" i="27"/>
  <c r="R12" i="27"/>
  <c r="Q12" i="27"/>
  <c r="V11" i="27"/>
  <c r="W11" i="27" s="1"/>
  <c r="T11" i="27"/>
  <c r="S11" i="27"/>
  <c r="Q11" i="27"/>
  <c r="M11" i="27"/>
  <c r="K11" i="27" s="1"/>
  <c r="AH10" i="27"/>
  <c r="AF10" i="27"/>
  <c r="V10" i="27"/>
  <c r="W10" i="27" s="1"/>
  <c r="T10" i="27"/>
  <c r="R10" i="27"/>
  <c r="S10" i="27" s="1"/>
  <c r="Q10" i="27"/>
  <c r="Q147" i="27" s="1"/>
  <c r="V146" i="26"/>
  <c r="W146" i="26" s="1"/>
  <c r="T146" i="26"/>
  <c r="R146" i="26"/>
  <c r="S146" i="26" s="1"/>
  <c r="Q146" i="26"/>
  <c r="W145" i="26"/>
  <c r="V145" i="26"/>
  <c r="U145" i="26"/>
  <c r="T145" i="26"/>
  <c r="S145" i="26"/>
  <c r="R145" i="26"/>
  <c r="Q145" i="26"/>
  <c r="V144" i="26"/>
  <c r="W144" i="26" s="1"/>
  <c r="T144" i="26"/>
  <c r="R144" i="26"/>
  <c r="S144" i="26" s="1"/>
  <c r="Q144" i="26"/>
  <c r="W143" i="26"/>
  <c r="V143" i="26"/>
  <c r="U143" i="26"/>
  <c r="T143" i="26"/>
  <c r="R143" i="26"/>
  <c r="S143" i="26" s="1"/>
  <c r="Q143" i="26"/>
  <c r="V142" i="26"/>
  <c r="W142" i="26" s="1"/>
  <c r="T142" i="26"/>
  <c r="R142" i="26"/>
  <c r="S142" i="26" s="1"/>
  <c r="Q142" i="26"/>
  <c r="V141" i="26"/>
  <c r="W141" i="26" s="1"/>
  <c r="U141" i="26"/>
  <c r="T141" i="26"/>
  <c r="S141" i="26"/>
  <c r="R141" i="26"/>
  <c r="Q141" i="26"/>
  <c r="V140" i="26"/>
  <c r="W140" i="26" s="1"/>
  <c r="T140" i="26"/>
  <c r="R140" i="26"/>
  <c r="S140" i="26" s="1"/>
  <c r="Q140" i="26"/>
  <c r="V139" i="26"/>
  <c r="W139" i="26" s="1"/>
  <c r="T139" i="26"/>
  <c r="R139" i="26"/>
  <c r="S139" i="26" s="1"/>
  <c r="Q139" i="26"/>
  <c r="V138" i="26"/>
  <c r="W138" i="26" s="1"/>
  <c r="T138" i="26"/>
  <c r="R138" i="26"/>
  <c r="S138" i="26" s="1"/>
  <c r="Q138" i="26"/>
  <c r="V137" i="26"/>
  <c r="W137" i="26" s="1"/>
  <c r="U137" i="26"/>
  <c r="T137" i="26"/>
  <c r="S137" i="26"/>
  <c r="R137" i="26"/>
  <c r="Q137" i="26"/>
  <c r="V136" i="26"/>
  <c r="W136" i="26" s="1"/>
  <c r="T136" i="26"/>
  <c r="R136" i="26"/>
  <c r="S136" i="26" s="1"/>
  <c r="Q136" i="26"/>
  <c r="AH135" i="26"/>
  <c r="Y135" i="26"/>
  <c r="V135" i="26"/>
  <c r="W135" i="26" s="1"/>
  <c r="U135" i="26"/>
  <c r="T135" i="26"/>
  <c r="R135" i="26"/>
  <c r="S135" i="26" s="1"/>
  <c r="Q135" i="26"/>
  <c r="AH134" i="26"/>
  <c r="W134" i="26"/>
  <c r="V134" i="26"/>
  <c r="U134" i="26"/>
  <c r="T134" i="26"/>
  <c r="S134" i="26"/>
  <c r="R134" i="26"/>
  <c r="Q134" i="26"/>
  <c r="V133" i="26"/>
  <c r="W133" i="26" s="1"/>
  <c r="R133" i="26"/>
  <c r="S133" i="26" s="1"/>
  <c r="Q133" i="26"/>
  <c r="O133" i="26"/>
  <c r="T133" i="26" s="1"/>
  <c r="V132" i="26"/>
  <c r="W132" i="26" s="1"/>
  <c r="T132" i="26"/>
  <c r="R132" i="26"/>
  <c r="S132" i="26" s="1"/>
  <c r="Q132" i="26"/>
  <c r="W131" i="26"/>
  <c r="V131" i="26"/>
  <c r="U131" i="26"/>
  <c r="R131" i="26"/>
  <c r="S131" i="26" s="1"/>
  <c r="Q131" i="26"/>
  <c r="O131" i="26"/>
  <c r="T131" i="26" s="1"/>
  <c r="V130" i="26"/>
  <c r="W130" i="26" s="1"/>
  <c r="T130" i="26"/>
  <c r="R130" i="26"/>
  <c r="S130" i="26" s="1"/>
  <c r="Q130" i="26"/>
  <c r="Y129" i="26"/>
  <c r="V129" i="26"/>
  <c r="W129" i="26" s="1"/>
  <c r="S129" i="26"/>
  <c r="R129" i="26"/>
  <c r="Q129" i="26"/>
  <c r="O129" i="26"/>
  <c r="T129" i="26" s="1"/>
  <c r="Y128" i="26"/>
  <c r="V128" i="26"/>
  <c r="W128" i="26" s="1"/>
  <c r="T128" i="26"/>
  <c r="R128" i="26"/>
  <c r="S128" i="26" s="1"/>
  <c r="Q128" i="26"/>
  <c r="Y127" i="26"/>
  <c r="V127" i="26"/>
  <c r="W127" i="26" s="1"/>
  <c r="T127" i="26"/>
  <c r="R127" i="26"/>
  <c r="S127" i="26" s="1"/>
  <c r="Q127" i="26"/>
  <c r="Y126" i="26"/>
  <c r="V126" i="26"/>
  <c r="W126" i="26" s="1"/>
  <c r="T126" i="26"/>
  <c r="R126" i="26"/>
  <c r="S126" i="26" s="1"/>
  <c r="Q126" i="26"/>
  <c r="V125" i="26"/>
  <c r="W125" i="26" s="1"/>
  <c r="U125" i="26"/>
  <c r="T125" i="26"/>
  <c r="R125" i="26"/>
  <c r="S125" i="26" s="1"/>
  <c r="Q125" i="26"/>
  <c r="V124" i="26"/>
  <c r="W124" i="26" s="1"/>
  <c r="T124" i="26"/>
  <c r="R124" i="26"/>
  <c r="S124" i="26" s="1"/>
  <c r="Q124" i="26"/>
  <c r="V123" i="26"/>
  <c r="W123" i="26" s="1"/>
  <c r="U123" i="26"/>
  <c r="T123" i="26"/>
  <c r="S123" i="26"/>
  <c r="R123" i="26"/>
  <c r="Q123" i="26"/>
  <c r="V122" i="26"/>
  <c r="W122" i="26" s="1"/>
  <c r="T122" i="26"/>
  <c r="R122" i="26"/>
  <c r="S122" i="26" s="1"/>
  <c r="Q122" i="26"/>
  <c r="V121" i="26"/>
  <c r="W121" i="26" s="1"/>
  <c r="T121" i="26"/>
  <c r="R121" i="26"/>
  <c r="S121" i="26" s="1"/>
  <c r="Q121" i="26"/>
  <c r="V120" i="26"/>
  <c r="W120" i="26" s="1"/>
  <c r="T120" i="26"/>
  <c r="S120" i="26"/>
  <c r="R120" i="26"/>
  <c r="Q120" i="26"/>
  <c r="V119" i="26"/>
  <c r="W119" i="26" s="1"/>
  <c r="U119" i="26"/>
  <c r="T119" i="26"/>
  <c r="S119" i="26"/>
  <c r="Q119" i="26"/>
  <c r="R119" i="26" s="1"/>
  <c r="V118" i="26"/>
  <c r="W118" i="26" s="1"/>
  <c r="U118" i="26"/>
  <c r="T118" i="26"/>
  <c r="S118" i="26"/>
  <c r="Q118" i="26"/>
  <c r="R118" i="26" s="1"/>
  <c r="V117" i="26"/>
  <c r="W117" i="26" s="1"/>
  <c r="S117" i="26"/>
  <c r="R117" i="26"/>
  <c r="Q117" i="26"/>
  <c r="O117" i="26"/>
  <c r="T117" i="26" s="1"/>
  <c r="V116" i="26"/>
  <c r="W116" i="26" s="1"/>
  <c r="T116" i="26"/>
  <c r="S116" i="26"/>
  <c r="R116" i="26"/>
  <c r="Q116" i="26"/>
  <c r="V115" i="26"/>
  <c r="W115" i="26" s="1"/>
  <c r="X115" i="26" s="1"/>
  <c r="U115" i="26"/>
  <c r="T115" i="26"/>
  <c r="S115" i="26"/>
  <c r="R115" i="26"/>
  <c r="Q115" i="26"/>
  <c r="V114" i="26"/>
  <c r="W114" i="26" s="1"/>
  <c r="O114" i="26"/>
  <c r="T114" i="26" s="1"/>
  <c r="N114" i="26"/>
  <c r="S114" i="26" s="1"/>
  <c r="K114" i="26"/>
  <c r="R114" i="26" s="1"/>
  <c r="J114" i="26"/>
  <c r="Q114" i="26" s="1"/>
  <c r="V113" i="26"/>
  <c r="W113" i="26" s="1"/>
  <c r="U113" i="26"/>
  <c r="T113" i="26"/>
  <c r="R113" i="26"/>
  <c r="S113" i="26" s="1"/>
  <c r="Q113" i="26"/>
  <c r="V112" i="26"/>
  <c r="W112" i="26" s="1"/>
  <c r="T112" i="26"/>
  <c r="S112" i="26"/>
  <c r="Q112" i="26"/>
  <c r="R112" i="26" s="1"/>
  <c r="V111" i="26"/>
  <c r="W111" i="26" s="1"/>
  <c r="T111" i="26"/>
  <c r="S111" i="26"/>
  <c r="Q111" i="26"/>
  <c r="R111" i="26" s="1"/>
  <c r="V110" i="26"/>
  <c r="W110" i="26" s="1"/>
  <c r="T110" i="26"/>
  <c r="K110" i="26"/>
  <c r="R110" i="26" s="1"/>
  <c r="S110" i="26" s="1"/>
  <c r="J110" i="26"/>
  <c r="Q110" i="26" s="1"/>
  <c r="V109" i="26"/>
  <c r="W109" i="26" s="1"/>
  <c r="T109" i="26"/>
  <c r="R109" i="26"/>
  <c r="S109" i="26" s="1"/>
  <c r="Q109" i="26"/>
  <c r="V108" i="26"/>
  <c r="W108" i="26" s="1"/>
  <c r="U108" i="26"/>
  <c r="T108" i="26"/>
  <c r="R108" i="26"/>
  <c r="S108" i="26" s="1"/>
  <c r="Q108" i="26"/>
  <c r="V107" i="26"/>
  <c r="W107" i="26" s="1"/>
  <c r="T107" i="26"/>
  <c r="R107" i="26"/>
  <c r="S107" i="26" s="1"/>
  <c r="Q107" i="26"/>
  <c r="V106" i="26"/>
  <c r="W106" i="26" s="1"/>
  <c r="T106" i="26"/>
  <c r="R106" i="26"/>
  <c r="S106" i="26" s="1"/>
  <c r="Q106" i="26"/>
  <c r="V105" i="26"/>
  <c r="W105" i="26" s="1"/>
  <c r="U105" i="26"/>
  <c r="T105" i="26"/>
  <c r="R105" i="26"/>
  <c r="S105" i="26" s="1"/>
  <c r="Q105" i="26"/>
  <c r="W104" i="26"/>
  <c r="V104" i="26"/>
  <c r="U104" i="26"/>
  <c r="T104" i="26"/>
  <c r="R104" i="26"/>
  <c r="S104" i="26" s="1"/>
  <c r="Q104" i="26"/>
  <c r="V103" i="26"/>
  <c r="W103" i="26" s="1"/>
  <c r="T103" i="26"/>
  <c r="R103" i="26"/>
  <c r="S103" i="26" s="1"/>
  <c r="Q103" i="26"/>
  <c r="V102" i="26"/>
  <c r="W102" i="26" s="1"/>
  <c r="T102" i="26"/>
  <c r="Q102" i="26"/>
  <c r="V101" i="26"/>
  <c r="W101" i="26" s="1"/>
  <c r="T101" i="26"/>
  <c r="R101" i="26"/>
  <c r="S101" i="26" s="1"/>
  <c r="Q101" i="26"/>
  <c r="V100" i="26"/>
  <c r="W100" i="26" s="1"/>
  <c r="T100" i="26"/>
  <c r="R100" i="26"/>
  <c r="S100" i="26" s="1"/>
  <c r="Q100" i="26"/>
  <c r="V99" i="26"/>
  <c r="W99" i="26" s="1"/>
  <c r="T99" i="26"/>
  <c r="L99" i="26"/>
  <c r="J99" i="26"/>
  <c r="Q99" i="26" s="1"/>
  <c r="V98" i="26"/>
  <c r="W98" i="26" s="1"/>
  <c r="T98" i="26"/>
  <c r="R98" i="26"/>
  <c r="S98" i="26" s="1"/>
  <c r="Q98" i="26"/>
  <c r="V97" i="26"/>
  <c r="W97" i="26" s="1"/>
  <c r="T97" i="26"/>
  <c r="R97" i="26"/>
  <c r="S97" i="26" s="1"/>
  <c r="Q97" i="26"/>
  <c r="V96" i="26"/>
  <c r="W96" i="26" s="1"/>
  <c r="R96" i="26"/>
  <c r="S96" i="26" s="1"/>
  <c r="Q96" i="26"/>
  <c r="O96" i="26"/>
  <c r="T96" i="26" s="1"/>
  <c r="P95" i="26"/>
  <c r="V95" i="26" s="1"/>
  <c r="O95" i="26"/>
  <c r="T95" i="26" s="1"/>
  <c r="N95" i="26"/>
  <c r="K95" i="26"/>
  <c r="R95" i="26" s="1"/>
  <c r="S95" i="26" s="1"/>
  <c r="J95" i="26"/>
  <c r="Q95" i="26" s="1"/>
  <c r="V94" i="26"/>
  <c r="W94" i="26" s="1"/>
  <c r="R94" i="26"/>
  <c r="S94" i="26" s="1"/>
  <c r="Q94" i="26"/>
  <c r="O94" i="26"/>
  <c r="T94" i="26" s="1"/>
  <c r="V93" i="26"/>
  <c r="W93" i="26" s="1"/>
  <c r="T93" i="26"/>
  <c r="S93" i="26"/>
  <c r="R93" i="26"/>
  <c r="Q93" i="26"/>
  <c r="V92" i="26"/>
  <c r="U92" i="26" s="1"/>
  <c r="T92" i="26"/>
  <c r="S92" i="26"/>
  <c r="R92" i="26"/>
  <c r="Q92" i="26"/>
  <c r="Y91" i="26"/>
  <c r="X91" i="26"/>
  <c r="V91" i="26"/>
  <c r="W91" i="26" s="1"/>
  <c r="U91" i="26"/>
  <c r="T91" i="26"/>
  <c r="S91" i="26"/>
  <c r="K91" i="26"/>
  <c r="R91" i="26" s="1"/>
  <c r="J91" i="26"/>
  <c r="J147" i="26" s="1"/>
  <c r="Y90" i="26"/>
  <c r="W90" i="26"/>
  <c r="V90" i="26"/>
  <c r="U90" i="26"/>
  <c r="T90" i="26"/>
  <c r="S90" i="26"/>
  <c r="R90" i="26"/>
  <c r="Q90" i="26"/>
  <c r="V89" i="26"/>
  <c r="W89" i="26" s="1"/>
  <c r="T89" i="26"/>
  <c r="R89" i="26"/>
  <c r="S89" i="26" s="1"/>
  <c r="Q89" i="26"/>
  <c r="V88" i="26"/>
  <c r="W88" i="26" s="1"/>
  <c r="T88" i="26"/>
  <c r="R88" i="26"/>
  <c r="V87" i="26"/>
  <c r="W87" i="26" s="1"/>
  <c r="T87" i="26"/>
  <c r="R87" i="26"/>
  <c r="S87" i="26" s="1"/>
  <c r="Q87" i="26"/>
  <c r="W86" i="26"/>
  <c r="V86" i="26"/>
  <c r="U86" i="26"/>
  <c r="T86" i="26"/>
  <c r="S86" i="26"/>
  <c r="R86" i="26"/>
  <c r="Q86" i="26"/>
  <c r="V85" i="26"/>
  <c r="W85" i="26" s="1"/>
  <c r="T85" i="26"/>
  <c r="R85" i="26"/>
  <c r="S85" i="26" s="1"/>
  <c r="Q85" i="26"/>
  <c r="V84" i="26"/>
  <c r="T84" i="26"/>
  <c r="T83" i="26"/>
  <c r="S83" i="26"/>
  <c r="R83" i="26"/>
  <c r="Q83" i="26"/>
  <c r="P83" i="26"/>
  <c r="V83" i="26" s="1"/>
  <c r="W82" i="26"/>
  <c r="V82" i="26"/>
  <c r="U82" i="26"/>
  <c r="T82" i="26"/>
  <c r="S82" i="26"/>
  <c r="R82" i="26"/>
  <c r="Q82" i="26"/>
  <c r="V81" i="26"/>
  <c r="W81" i="26" s="1"/>
  <c r="T81" i="26"/>
  <c r="R81" i="26"/>
  <c r="S81" i="26" s="1"/>
  <c r="Q81" i="26"/>
  <c r="V80" i="26"/>
  <c r="W80" i="26" s="1"/>
  <c r="T80" i="26"/>
  <c r="R80" i="26"/>
  <c r="S80" i="26" s="1"/>
  <c r="Q80" i="26"/>
  <c r="V79" i="26"/>
  <c r="W79" i="26" s="1"/>
  <c r="T79" i="26"/>
  <c r="R79" i="26"/>
  <c r="S79" i="26" s="1"/>
  <c r="Q79" i="26"/>
  <c r="W78" i="26"/>
  <c r="V78" i="26"/>
  <c r="U78" i="26"/>
  <c r="T78" i="26"/>
  <c r="S78" i="26"/>
  <c r="R78" i="26"/>
  <c r="Q78" i="26"/>
  <c r="V77" i="26"/>
  <c r="W77" i="26" s="1"/>
  <c r="T77" i="26"/>
  <c r="R77" i="26"/>
  <c r="S77" i="26" s="1"/>
  <c r="Q77" i="26"/>
  <c r="V75" i="26"/>
  <c r="W75" i="26" s="1"/>
  <c r="T75" i="26"/>
  <c r="R75" i="26"/>
  <c r="S75" i="26" s="1"/>
  <c r="Q75" i="26"/>
  <c r="V74" i="26"/>
  <c r="W74" i="26" s="1"/>
  <c r="T74" i="26"/>
  <c r="R74" i="26"/>
  <c r="S74" i="26" s="1"/>
  <c r="Q74" i="26"/>
  <c r="W73" i="26"/>
  <c r="V73" i="26"/>
  <c r="U73" i="26"/>
  <c r="T73" i="26"/>
  <c r="S73" i="26"/>
  <c r="R73" i="26"/>
  <c r="Q73" i="26"/>
  <c r="V72" i="26"/>
  <c r="W72" i="26" s="1"/>
  <c r="R72" i="26"/>
  <c r="S72" i="26" s="1"/>
  <c r="Q72" i="26"/>
  <c r="O72" i="26"/>
  <c r="T72" i="26" s="1"/>
  <c r="Y71" i="26"/>
  <c r="W71" i="26"/>
  <c r="V71" i="26"/>
  <c r="U71" i="26"/>
  <c r="T71" i="26"/>
  <c r="S71" i="26"/>
  <c r="R71" i="26"/>
  <c r="Q71" i="26"/>
  <c r="V70" i="26"/>
  <c r="W70" i="26" s="1"/>
  <c r="T70" i="26"/>
  <c r="R70" i="26"/>
  <c r="S70" i="26" s="1"/>
  <c r="Q70" i="26"/>
  <c r="V69" i="26"/>
  <c r="W69" i="26" s="1"/>
  <c r="T69" i="26"/>
  <c r="R69" i="26"/>
  <c r="S69" i="26" s="1"/>
  <c r="Q69" i="26"/>
  <c r="V68" i="26"/>
  <c r="W68" i="26" s="1"/>
  <c r="T68" i="26"/>
  <c r="R68" i="26"/>
  <c r="S68" i="26" s="1"/>
  <c r="Q68" i="26"/>
  <c r="W67" i="26"/>
  <c r="V67" i="26"/>
  <c r="U67" i="26"/>
  <c r="T67" i="26"/>
  <c r="S67" i="26"/>
  <c r="R67" i="26"/>
  <c r="Q67" i="26"/>
  <c r="V66" i="26"/>
  <c r="W66" i="26" s="1"/>
  <c r="R66" i="26"/>
  <c r="S66" i="26" s="1"/>
  <c r="Q66" i="26"/>
  <c r="V65" i="26"/>
  <c r="W65" i="26" s="1"/>
  <c r="T65" i="26"/>
  <c r="R65" i="26"/>
  <c r="S65" i="26" s="1"/>
  <c r="Q65" i="26"/>
  <c r="V64" i="26"/>
  <c r="W64" i="26" s="1"/>
  <c r="T64" i="26"/>
  <c r="R64" i="26"/>
  <c r="S64" i="26" s="1"/>
  <c r="Q64" i="26"/>
  <c r="V63" i="26"/>
  <c r="W63" i="26" s="1"/>
  <c r="Y63" i="26" s="1"/>
  <c r="T63" i="26"/>
  <c r="R63" i="26"/>
  <c r="S63" i="26" s="1"/>
  <c r="Q63" i="26"/>
  <c r="V62" i="26"/>
  <c r="W62" i="26" s="1"/>
  <c r="T62" i="26"/>
  <c r="R62" i="26"/>
  <c r="S62" i="26" s="1"/>
  <c r="Q62" i="26"/>
  <c r="W60" i="26"/>
  <c r="V60" i="26"/>
  <c r="U60" i="26"/>
  <c r="T60" i="26"/>
  <c r="S60" i="26"/>
  <c r="R60" i="26"/>
  <c r="Q60" i="26"/>
  <c r="V59" i="26"/>
  <c r="W59" i="26" s="1"/>
  <c r="T59" i="26"/>
  <c r="S59" i="26"/>
  <c r="R59" i="26"/>
  <c r="Q59" i="26"/>
  <c r="W58" i="26"/>
  <c r="V58" i="26"/>
  <c r="U58" i="26"/>
  <c r="T58" i="26"/>
  <c r="S58" i="26"/>
  <c r="R58" i="26"/>
  <c r="Q58" i="26"/>
  <c r="V57" i="26"/>
  <c r="W57" i="26" s="1"/>
  <c r="T57" i="26"/>
  <c r="S57" i="26"/>
  <c r="R57" i="26"/>
  <c r="Q57" i="26"/>
  <c r="T56" i="26"/>
  <c r="S56" i="26"/>
  <c r="R56" i="26"/>
  <c r="Q56" i="26"/>
  <c r="P56" i="26"/>
  <c r="V56" i="26" s="1"/>
  <c r="V55" i="26"/>
  <c r="W55" i="26" s="1"/>
  <c r="U55" i="26"/>
  <c r="T55" i="26"/>
  <c r="S55" i="26"/>
  <c r="R55" i="26"/>
  <c r="Q55" i="26"/>
  <c r="V54" i="26"/>
  <c r="W54" i="26" s="1"/>
  <c r="T54" i="26"/>
  <c r="S54" i="26"/>
  <c r="R54" i="26"/>
  <c r="Q54" i="26"/>
  <c r="V53" i="26"/>
  <c r="W53" i="26" s="1"/>
  <c r="U53" i="26"/>
  <c r="T53" i="26"/>
  <c r="S53" i="26"/>
  <c r="R53" i="26"/>
  <c r="Q53" i="26"/>
  <c r="T52" i="26"/>
  <c r="S52" i="26"/>
  <c r="R52" i="26"/>
  <c r="Q52" i="26"/>
  <c r="P52" i="26"/>
  <c r="V52" i="26" s="1"/>
  <c r="O52" i="26"/>
  <c r="W51" i="26"/>
  <c r="V51" i="26"/>
  <c r="U51" i="26"/>
  <c r="T51" i="26"/>
  <c r="S51" i="26"/>
  <c r="R51" i="26"/>
  <c r="Q51" i="26"/>
  <c r="T50" i="26"/>
  <c r="S50" i="26"/>
  <c r="R50" i="26"/>
  <c r="Q50" i="26"/>
  <c r="P50" i="26"/>
  <c r="V50" i="26" s="1"/>
  <c r="O50" i="26"/>
  <c r="W49" i="26"/>
  <c r="V49" i="26"/>
  <c r="U49" i="26"/>
  <c r="T49" i="26"/>
  <c r="S49" i="26"/>
  <c r="R49" i="26"/>
  <c r="Q49" i="26"/>
  <c r="V48" i="26"/>
  <c r="W48" i="26" s="1"/>
  <c r="T48" i="26"/>
  <c r="S48" i="26"/>
  <c r="Q48" i="26"/>
  <c r="K48" i="26"/>
  <c r="R48" i="26" s="1"/>
  <c r="V47" i="26"/>
  <c r="W47" i="26" s="1"/>
  <c r="T47" i="26"/>
  <c r="S47" i="26"/>
  <c r="Q47" i="26"/>
  <c r="V46" i="26"/>
  <c r="W46" i="26" s="1"/>
  <c r="T46" i="26"/>
  <c r="S46" i="26"/>
  <c r="Q46" i="26"/>
  <c r="K46" i="26"/>
  <c r="R46" i="26" s="1"/>
  <c r="V45" i="26"/>
  <c r="W45" i="26" s="1"/>
  <c r="T45" i="26"/>
  <c r="S45" i="26"/>
  <c r="Q45" i="26"/>
  <c r="K45" i="26"/>
  <c r="R45" i="26" s="1"/>
  <c r="V44" i="26"/>
  <c r="W44" i="26" s="1"/>
  <c r="T44" i="26"/>
  <c r="S44" i="26"/>
  <c r="R44" i="26"/>
  <c r="Q44" i="26"/>
  <c r="V43" i="26"/>
  <c r="W43" i="26" s="1"/>
  <c r="U43" i="26"/>
  <c r="S43" i="26"/>
  <c r="R43" i="26"/>
  <c r="Q43" i="26"/>
  <c r="O43" i="26"/>
  <c r="T43" i="26" s="1"/>
  <c r="V42" i="26"/>
  <c r="W42" i="26" s="1"/>
  <c r="T42" i="26"/>
  <c r="S42" i="26"/>
  <c r="R42" i="26"/>
  <c r="Q42" i="26"/>
  <c r="V41" i="26"/>
  <c r="W41" i="26" s="1"/>
  <c r="S41" i="26"/>
  <c r="R41" i="26"/>
  <c r="Q41" i="26"/>
  <c r="O41" i="26"/>
  <c r="T41" i="26" s="1"/>
  <c r="V40" i="26"/>
  <c r="W40" i="26" s="1"/>
  <c r="T40" i="26"/>
  <c r="S40" i="26"/>
  <c r="R40" i="26"/>
  <c r="T39" i="26"/>
  <c r="Q39" i="26"/>
  <c r="P39" i="26"/>
  <c r="V39" i="26" s="1"/>
  <c r="O39" i="26"/>
  <c r="N39" i="26"/>
  <c r="S39" i="26" s="1"/>
  <c r="K39" i="26"/>
  <c r="R39" i="26" s="1"/>
  <c r="V38" i="26"/>
  <c r="W38" i="26" s="1"/>
  <c r="T38" i="26"/>
  <c r="S38" i="26"/>
  <c r="R38" i="26"/>
  <c r="Q38" i="26"/>
  <c r="V37" i="26"/>
  <c r="W37" i="26" s="1"/>
  <c r="T37" i="26"/>
  <c r="S37" i="26"/>
  <c r="R37" i="26"/>
  <c r="Q37" i="26"/>
  <c r="V36" i="26"/>
  <c r="W36" i="26" s="1"/>
  <c r="U36" i="26"/>
  <c r="T36" i="26"/>
  <c r="S36" i="26"/>
  <c r="R36" i="26"/>
  <c r="Q36" i="26"/>
  <c r="V35" i="26"/>
  <c r="W35" i="26" s="1"/>
  <c r="T35" i="26"/>
  <c r="S35" i="26"/>
  <c r="R35" i="26"/>
  <c r="Q35" i="26"/>
  <c r="V34" i="26"/>
  <c r="W34" i="26" s="1"/>
  <c r="T34" i="26"/>
  <c r="S34" i="26"/>
  <c r="R34" i="26"/>
  <c r="Q34" i="26"/>
  <c r="S33" i="26"/>
  <c r="R33" i="26"/>
  <c r="Q33" i="26"/>
  <c r="V32" i="26"/>
  <c r="W32" i="26" s="1"/>
  <c r="U32" i="26"/>
  <c r="S32" i="26"/>
  <c r="Q32" i="26"/>
  <c r="K32" i="26"/>
  <c r="R32" i="26" s="1"/>
  <c r="V31" i="26"/>
  <c r="W31" i="26" s="1"/>
  <c r="T31" i="26"/>
  <c r="S31" i="26"/>
  <c r="Q31" i="26"/>
  <c r="K31" i="26"/>
  <c r="R31" i="26" s="1"/>
  <c r="V30" i="26"/>
  <c r="W30" i="26" s="1"/>
  <c r="T30" i="26"/>
  <c r="S30" i="26"/>
  <c r="R30" i="26"/>
  <c r="Q30" i="26"/>
  <c r="V29" i="26"/>
  <c r="W29" i="26" s="1"/>
  <c r="U29" i="26"/>
  <c r="T29" i="26"/>
  <c r="S29" i="26"/>
  <c r="R29" i="26"/>
  <c r="Q29" i="26"/>
  <c r="V28" i="26"/>
  <c r="W28" i="26" s="1"/>
  <c r="T28" i="26"/>
  <c r="S28" i="26"/>
  <c r="Q28" i="26"/>
  <c r="K28" i="26"/>
  <c r="R28" i="26" s="1"/>
  <c r="V27" i="26"/>
  <c r="W27" i="26" s="1"/>
  <c r="T27" i="26"/>
  <c r="S27" i="26"/>
  <c r="Q27" i="26"/>
  <c r="K27" i="26"/>
  <c r="R27" i="26" s="1"/>
  <c r="V26" i="26"/>
  <c r="W26" i="26" s="1"/>
  <c r="T26" i="26"/>
  <c r="S26" i="26"/>
  <c r="R26" i="26"/>
  <c r="Q26" i="26"/>
  <c r="W25" i="26"/>
  <c r="V25" i="26"/>
  <c r="U25" i="26"/>
  <c r="T25" i="26"/>
  <c r="S25" i="26"/>
  <c r="R25" i="26"/>
  <c r="Q25" i="26"/>
  <c r="V24" i="26"/>
  <c r="W24" i="26" s="1"/>
  <c r="T24" i="26"/>
  <c r="S24" i="26"/>
  <c r="R24" i="26"/>
  <c r="Q24" i="26"/>
  <c r="V23" i="26"/>
  <c r="W23" i="26" s="1"/>
  <c r="T23" i="26"/>
  <c r="Q23" i="26"/>
  <c r="V22" i="26"/>
  <c r="W22" i="26" s="1"/>
  <c r="T22" i="26"/>
  <c r="S22" i="26"/>
  <c r="R22" i="26"/>
  <c r="Q22" i="26"/>
  <c r="V21" i="26"/>
  <c r="W21" i="26" s="1"/>
  <c r="T21" i="26"/>
  <c r="S21" i="26"/>
  <c r="R21" i="26"/>
  <c r="Q21" i="26"/>
  <c r="T20" i="26"/>
  <c r="S20" i="26"/>
  <c r="R20" i="26"/>
  <c r="Q20" i="26"/>
  <c r="P20" i="26"/>
  <c r="P147" i="26" s="1"/>
  <c r="O20" i="26"/>
  <c r="O147" i="26" s="1"/>
  <c r="V19" i="26"/>
  <c r="W19" i="26" s="1"/>
  <c r="T19" i="26"/>
  <c r="S19" i="26"/>
  <c r="R19" i="26"/>
  <c r="Q19" i="26"/>
  <c r="V18" i="26"/>
  <c r="W18" i="26" s="1"/>
  <c r="T18" i="26"/>
  <c r="S18" i="26"/>
  <c r="Q18" i="26"/>
  <c r="K18" i="26"/>
  <c r="R18" i="26" s="1"/>
  <c r="V17" i="26"/>
  <c r="W17" i="26" s="1"/>
  <c r="T17" i="26"/>
  <c r="S17" i="26"/>
  <c r="Q17" i="26"/>
  <c r="K17" i="26"/>
  <c r="R17" i="26" s="1"/>
  <c r="V16" i="26"/>
  <c r="W16" i="26" s="1"/>
  <c r="T16" i="26"/>
  <c r="S16" i="26"/>
  <c r="Q16" i="26"/>
  <c r="K16" i="26"/>
  <c r="R16" i="26" s="1"/>
  <c r="S15" i="26"/>
  <c r="R15" i="26"/>
  <c r="Q15" i="26"/>
  <c r="W14" i="26"/>
  <c r="V14" i="26"/>
  <c r="U14" i="26"/>
  <c r="T14" i="26"/>
  <c r="Q14" i="26"/>
  <c r="M14" i="26"/>
  <c r="K14" i="26" s="1"/>
  <c r="S13" i="26"/>
  <c r="R13" i="26"/>
  <c r="Q13" i="26"/>
  <c r="S12" i="26"/>
  <c r="R12" i="26"/>
  <c r="Q12" i="26"/>
  <c r="W11" i="26"/>
  <c r="V11" i="26"/>
  <c r="U11" i="26"/>
  <c r="T11" i="26"/>
  <c r="S11" i="26"/>
  <c r="Q11" i="26"/>
  <c r="M11" i="26"/>
  <c r="K11" i="26"/>
  <c r="AF10" i="26"/>
  <c r="AH10" i="26" s="1"/>
  <c r="V10" i="26"/>
  <c r="T10" i="26"/>
  <c r="T147" i="26" s="1"/>
  <c r="R10" i="26"/>
  <c r="Q10" i="26"/>
  <c r="V146" i="25"/>
  <c r="W146" i="25" s="1"/>
  <c r="T146" i="25"/>
  <c r="R146" i="25"/>
  <c r="S146" i="25" s="1"/>
  <c r="Q146" i="25"/>
  <c r="W145" i="25"/>
  <c r="V145" i="25"/>
  <c r="U145" i="25"/>
  <c r="T145" i="25"/>
  <c r="R145" i="25"/>
  <c r="S145" i="25" s="1"/>
  <c r="Q145" i="25"/>
  <c r="V144" i="25"/>
  <c r="W144" i="25" s="1"/>
  <c r="T144" i="25"/>
  <c r="R144" i="25"/>
  <c r="S144" i="25" s="1"/>
  <c r="Q144" i="25"/>
  <c r="V143" i="25"/>
  <c r="W143" i="25" s="1"/>
  <c r="U143" i="25"/>
  <c r="T143" i="25"/>
  <c r="S143" i="25"/>
  <c r="R143" i="25"/>
  <c r="Q143" i="25"/>
  <c r="V142" i="25"/>
  <c r="W142" i="25" s="1"/>
  <c r="T142" i="25"/>
  <c r="R142" i="25"/>
  <c r="S142" i="25" s="1"/>
  <c r="Q142" i="25"/>
  <c r="V141" i="25"/>
  <c r="W141" i="25" s="1"/>
  <c r="T141" i="25"/>
  <c r="R141" i="25"/>
  <c r="S141" i="25" s="1"/>
  <c r="Q141" i="25"/>
  <c r="V140" i="25"/>
  <c r="W140" i="25" s="1"/>
  <c r="T140" i="25"/>
  <c r="R140" i="25"/>
  <c r="S140" i="25" s="1"/>
  <c r="Q140" i="25"/>
  <c r="V139" i="25"/>
  <c r="W139" i="25" s="1"/>
  <c r="T139" i="25"/>
  <c r="R139" i="25"/>
  <c r="S139" i="25" s="1"/>
  <c r="Q139" i="25"/>
  <c r="V138" i="25"/>
  <c r="W138" i="25" s="1"/>
  <c r="T138" i="25"/>
  <c r="R138" i="25"/>
  <c r="S138" i="25" s="1"/>
  <c r="Q138" i="25"/>
  <c r="V137" i="25"/>
  <c r="W137" i="25" s="1"/>
  <c r="T137" i="25"/>
  <c r="R137" i="25"/>
  <c r="S137" i="25" s="1"/>
  <c r="Q137" i="25"/>
  <c r="V136" i="25"/>
  <c r="W136" i="25" s="1"/>
  <c r="T136" i="25"/>
  <c r="R136" i="25"/>
  <c r="S136" i="25" s="1"/>
  <c r="Q136" i="25"/>
  <c r="AH135" i="25"/>
  <c r="Y135" i="25"/>
  <c r="W135" i="25"/>
  <c r="V135" i="25"/>
  <c r="U135" i="25"/>
  <c r="T135" i="25"/>
  <c r="S135" i="25"/>
  <c r="R135" i="25"/>
  <c r="Q135" i="25"/>
  <c r="AH134" i="25"/>
  <c r="V134" i="25"/>
  <c r="W134" i="25" s="1"/>
  <c r="U134" i="25"/>
  <c r="T134" i="25"/>
  <c r="R134" i="25"/>
  <c r="S134" i="25" s="1"/>
  <c r="Q134" i="25"/>
  <c r="V133" i="25"/>
  <c r="W133" i="25" s="1"/>
  <c r="R133" i="25"/>
  <c r="S133" i="25" s="1"/>
  <c r="Q133" i="25"/>
  <c r="O133" i="25"/>
  <c r="T133" i="25" s="1"/>
  <c r="V132" i="25"/>
  <c r="W132" i="25" s="1"/>
  <c r="T132" i="25"/>
  <c r="R132" i="25"/>
  <c r="S132" i="25" s="1"/>
  <c r="Q132" i="25"/>
  <c r="V131" i="25"/>
  <c r="W131" i="25" s="1"/>
  <c r="U131" i="25"/>
  <c r="R131" i="25"/>
  <c r="S131" i="25" s="1"/>
  <c r="Q131" i="25"/>
  <c r="O131" i="25"/>
  <c r="T131" i="25" s="1"/>
  <c r="V130" i="25"/>
  <c r="W130" i="25" s="1"/>
  <c r="U130" i="25"/>
  <c r="T130" i="25"/>
  <c r="R130" i="25"/>
  <c r="S130" i="25" s="1"/>
  <c r="Q130" i="25"/>
  <c r="Y129" i="25"/>
  <c r="V129" i="25"/>
  <c r="W129" i="25" s="1"/>
  <c r="U129" i="25"/>
  <c r="R129" i="25"/>
  <c r="S129" i="25" s="1"/>
  <c r="Q129" i="25"/>
  <c r="O129" i="25"/>
  <c r="T129" i="25" s="1"/>
  <c r="Y128" i="25"/>
  <c r="V128" i="25"/>
  <c r="W128" i="25" s="1"/>
  <c r="T128" i="25"/>
  <c r="R128" i="25"/>
  <c r="S128" i="25" s="1"/>
  <c r="Q128" i="25"/>
  <c r="Y127" i="25"/>
  <c r="V127" i="25"/>
  <c r="W127" i="25" s="1"/>
  <c r="T127" i="25"/>
  <c r="R127" i="25"/>
  <c r="S127" i="25" s="1"/>
  <c r="Q127" i="25"/>
  <c r="Y126" i="25"/>
  <c r="V126" i="25"/>
  <c r="W126" i="25" s="1"/>
  <c r="T126" i="25"/>
  <c r="R126" i="25"/>
  <c r="S126" i="25" s="1"/>
  <c r="Q126" i="25"/>
  <c r="V125" i="25"/>
  <c r="W125" i="25" s="1"/>
  <c r="T125" i="25"/>
  <c r="R125" i="25"/>
  <c r="S125" i="25" s="1"/>
  <c r="Q125" i="25"/>
  <c r="V124" i="25"/>
  <c r="W124" i="25" s="1"/>
  <c r="T124" i="25"/>
  <c r="R124" i="25"/>
  <c r="S124" i="25" s="1"/>
  <c r="Q124" i="25"/>
  <c r="W123" i="25"/>
  <c r="V123" i="25"/>
  <c r="U123" i="25"/>
  <c r="T123" i="25"/>
  <c r="S123" i="25"/>
  <c r="R123" i="25"/>
  <c r="Q123" i="25"/>
  <c r="V122" i="25"/>
  <c r="W122" i="25" s="1"/>
  <c r="T122" i="25"/>
  <c r="R122" i="25"/>
  <c r="S122" i="25" s="1"/>
  <c r="Q122" i="25"/>
  <c r="V121" i="25"/>
  <c r="W121" i="25" s="1"/>
  <c r="T121" i="25"/>
  <c r="R121" i="25"/>
  <c r="S121" i="25" s="1"/>
  <c r="Q121" i="25"/>
  <c r="V120" i="25"/>
  <c r="W120" i="25" s="1"/>
  <c r="T120" i="25"/>
  <c r="S120" i="25"/>
  <c r="R120" i="25"/>
  <c r="Q120" i="25"/>
  <c r="V119" i="25"/>
  <c r="W119" i="25" s="1"/>
  <c r="U119" i="25"/>
  <c r="T119" i="25"/>
  <c r="S119" i="25"/>
  <c r="Q119" i="25"/>
  <c r="R119" i="25" s="1"/>
  <c r="V118" i="25"/>
  <c r="W118" i="25" s="1"/>
  <c r="Y118" i="25" s="1"/>
  <c r="T118" i="25"/>
  <c r="S118" i="25"/>
  <c r="Q118" i="25"/>
  <c r="R118" i="25" s="1"/>
  <c r="V117" i="25"/>
  <c r="W117" i="25" s="1"/>
  <c r="S117" i="25"/>
  <c r="R117" i="25"/>
  <c r="Q117" i="25"/>
  <c r="O117" i="25"/>
  <c r="T117" i="25" s="1"/>
  <c r="V116" i="25"/>
  <c r="W116" i="25" s="1"/>
  <c r="T116" i="25"/>
  <c r="S116" i="25"/>
  <c r="R116" i="25"/>
  <c r="Q116" i="25"/>
  <c r="V115" i="25"/>
  <c r="W115" i="25" s="1"/>
  <c r="T115" i="25"/>
  <c r="S115" i="25"/>
  <c r="R115" i="25"/>
  <c r="Q115" i="25"/>
  <c r="V114" i="25"/>
  <c r="W114" i="25" s="1"/>
  <c r="O114" i="25"/>
  <c r="T114" i="25" s="1"/>
  <c r="N114" i="25"/>
  <c r="S114" i="25" s="1"/>
  <c r="K114" i="25"/>
  <c r="R114" i="25" s="1"/>
  <c r="J114" i="25"/>
  <c r="Q114" i="25" s="1"/>
  <c r="V113" i="25"/>
  <c r="W113" i="25" s="1"/>
  <c r="U113" i="25"/>
  <c r="T113" i="25"/>
  <c r="R113" i="25"/>
  <c r="S113" i="25" s="1"/>
  <c r="Q113" i="25"/>
  <c r="V112" i="25"/>
  <c r="W112" i="25" s="1"/>
  <c r="T112" i="25"/>
  <c r="S112" i="25"/>
  <c r="Q112" i="25"/>
  <c r="R112" i="25" s="1"/>
  <c r="V111" i="25"/>
  <c r="W111" i="25" s="1"/>
  <c r="U111" i="25"/>
  <c r="T111" i="25"/>
  <c r="S111" i="25"/>
  <c r="Q111" i="25"/>
  <c r="R111" i="25" s="1"/>
  <c r="V110" i="25"/>
  <c r="W110" i="25" s="1"/>
  <c r="T110" i="25"/>
  <c r="K110" i="25"/>
  <c r="R110" i="25" s="1"/>
  <c r="S110" i="25" s="1"/>
  <c r="J110" i="25"/>
  <c r="Q110" i="25" s="1"/>
  <c r="V109" i="25"/>
  <c r="W109" i="25" s="1"/>
  <c r="T109" i="25"/>
  <c r="R109" i="25"/>
  <c r="S109" i="25" s="1"/>
  <c r="Q109" i="25"/>
  <c r="V108" i="25"/>
  <c r="W108" i="25" s="1"/>
  <c r="T108" i="25"/>
  <c r="R108" i="25"/>
  <c r="S108" i="25" s="1"/>
  <c r="Q108" i="25"/>
  <c r="V107" i="25"/>
  <c r="W107" i="25" s="1"/>
  <c r="T107" i="25"/>
  <c r="R107" i="25"/>
  <c r="S107" i="25" s="1"/>
  <c r="Q107" i="25"/>
  <c r="V106" i="25"/>
  <c r="W106" i="25" s="1"/>
  <c r="T106" i="25"/>
  <c r="R106" i="25"/>
  <c r="S106" i="25" s="1"/>
  <c r="Q106" i="25"/>
  <c r="V105" i="25"/>
  <c r="W105" i="25" s="1"/>
  <c r="T105" i="25"/>
  <c r="R105" i="25"/>
  <c r="S105" i="25" s="1"/>
  <c r="Q105" i="25"/>
  <c r="V104" i="25"/>
  <c r="W104" i="25" s="1"/>
  <c r="U104" i="25"/>
  <c r="T104" i="25"/>
  <c r="R104" i="25"/>
  <c r="S104" i="25" s="1"/>
  <c r="Q104" i="25"/>
  <c r="V103" i="25"/>
  <c r="W103" i="25" s="1"/>
  <c r="T103" i="25"/>
  <c r="R103" i="25"/>
  <c r="S103" i="25" s="1"/>
  <c r="Q103" i="25"/>
  <c r="V102" i="25"/>
  <c r="W102" i="25" s="1"/>
  <c r="T102" i="25"/>
  <c r="Q102" i="25"/>
  <c r="V101" i="25"/>
  <c r="W101" i="25" s="1"/>
  <c r="T101" i="25"/>
  <c r="R101" i="25"/>
  <c r="S101" i="25" s="1"/>
  <c r="Q101" i="25"/>
  <c r="W100" i="25"/>
  <c r="V100" i="25"/>
  <c r="U100" i="25"/>
  <c r="T100" i="25"/>
  <c r="R100" i="25"/>
  <c r="S100" i="25" s="1"/>
  <c r="Q100" i="25"/>
  <c r="V99" i="25"/>
  <c r="W99" i="25" s="1"/>
  <c r="T99" i="25"/>
  <c r="L99" i="25"/>
  <c r="J99" i="25"/>
  <c r="Q99" i="25" s="1"/>
  <c r="V98" i="25"/>
  <c r="W98" i="25" s="1"/>
  <c r="T98" i="25"/>
  <c r="R98" i="25"/>
  <c r="S98" i="25" s="1"/>
  <c r="Q98" i="25"/>
  <c r="W97" i="25"/>
  <c r="V97" i="25"/>
  <c r="U97" i="25"/>
  <c r="T97" i="25"/>
  <c r="S97" i="25"/>
  <c r="R97" i="25"/>
  <c r="Q97" i="25"/>
  <c r="V96" i="25"/>
  <c r="W96" i="25" s="1"/>
  <c r="R96" i="25"/>
  <c r="S96" i="25" s="1"/>
  <c r="Q96" i="25"/>
  <c r="O96" i="25"/>
  <c r="T96" i="25" s="1"/>
  <c r="P95" i="25"/>
  <c r="V95" i="25" s="1"/>
  <c r="O95" i="25"/>
  <c r="T95" i="25" s="1"/>
  <c r="N95" i="25"/>
  <c r="K95" i="25"/>
  <c r="R95" i="25" s="1"/>
  <c r="S95" i="25" s="1"/>
  <c r="J95" i="25"/>
  <c r="Q95" i="25" s="1"/>
  <c r="V94" i="25"/>
  <c r="W94" i="25" s="1"/>
  <c r="R94" i="25"/>
  <c r="S94" i="25" s="1"/>
  <c r="Q94" i="25"/>
  <c r="O94" i="25"/>
  <c r="T94" i="25" s="1"/>
  <c r="V93" i="25"/>
  <c r="W93" i="25" s="1"/>
  <c r="U93" i="25"/>
  <c r="T93" i="25"/>
  <c r="S93" i="25"/>
  <c r="R93" i="25"/>
  <c r="Q93" i="25"/>
  <c r="V92" i="25"/>
  <c r="U92" i="25" s="1"/>
  <c r="T92" i="25"/>
  <c r="S92" i="25"/>
  <c r="R92" i="25"/>
  <c r="Q92" i="25"/>
  <c r="Y91" i="25"/>
  <c r="X91" i="25"/>
  <c r="V91" i="25"/>
  <c r="W91" i="25" s="1"/>
  <c r="T91" i="25"/>
  <c r="S91" i="25"/>
  <c r="K91" i="25"/>
  <c r="R91" i="25" s="1"/>
  <c r="J91" i="25"/>
  <c r="Q91" i="25" s="1"/>
  <c r="Y90" i="25"/>
  <c r="V90" i="25"/>
  <c r="W90" i="25" s="1"/>
  <c r="U90" i="25"/>
  <c r="T90" i="25"/>
  <c r="R90" i="25"/>
  <c r="S90" i="25" s="1"/>
  <c r="Q90" i="25"/>
  <c r="V89" i="25"/>
  <c r="W89" i="25" s="1"/>
  <c r="T89" i="25"/>
  <c r="R89" i="25"/>
  <c r="S89" i="25" s="1"/>
  <c r="Q89" i="25"/>
  <c r="W88" i="25"/>
  <c r="V88" i="25"/>
  <c r="U88" i="25"/>
  <c r="T88" i="25"/>
  <c r="R88" i="25"/>
  <c r="V87" i="25"/>
  <c r="W87" i="25" s="1"/>
  <c r="T87" i="25"/>
  <c r="R87" i="25"/>
  <c r="S87" i="25" s="1"/>
  <c r="Q87" i="25"/>
  <c r="W86" i="25"/>
  <c r="V86" i="25"/>
  <c r="U86" i="25"/>
  <c r="T86" i="25"/>
  <c r="R86" i="25"/>
  <c r="S86" i="25" s="1"/>
  <c r="Q86" i="25"/>
  <c r="V85" i="25"/>
  <c r="W85" i="25" s="1"/>
  <c r="T85" i="25"/>
  <c r="R85" i="25"/>
  <c r="S85" i="25" s="1"/>
  <c r="Q85" i="25"/>
  <c r="V84" i="25"/>
  <c r="T84" i="25"/>
  <c r="T83" i="25"/>
  <c r="S83" i="25"/>
  <c r="R83" i="25"/>
  <c r="Q83" i="25"/>
  <c r="P83" i="25"/>
  <c r="V83" i="25" s="1"/>
  <c r="V82" i="25"/>
  <c r="W82" i="25" s="1"/>
  <c r="U82" i="25"/>
  <c r="T82" i="25"/>
  <c r="S82" i="25"/>
  <c r="R82" i="25"/>
  <c r="Q82" i="25"/>
  <c r="V81" i="25"/>
  <c r="W81" i="25" s="1"/>
  <c r="T81" i="25"/>
  <c r="R81" i="25"/>
  <c r="S81" i="25" s="1"/>
  <c r="Q81" i="25"/>
  <c r="V80" i="25"/>
  <c r="W80" i="25" s="1"/>
  <c r="T80" i="25"/>
  <c r="R80" i="25"/>
  <c r="S80" i="25" s="1"/>
  <c r="Q80" i="25"/>
  <c r="V79" i="25"/>
  <c r="W79" i="25" s="1"/>
  <c r="T79" i="25"/>
  <c r="R79" i="25"/>
  <c r="S79" i="25" s="1"/>
  <c r="Q79" i="25"/>
  <c r="W78" i="25"/>
  <c r="V78" i="25"/>
  <c r="U78" i="25"/>
  <c r="T78" i="25"/>
  <c r="S78" i="25"/>
  <c r="R78" i="25"/>
  <c r="Q78" i="25"/>
  <c r="V77" i="25"/>
  <c r="W77" i="25" s="1"/>
  <c r="T77" i="25"/>
  <c r="R77" i="25"/>
  <c r="S77" i="25" s="1"/>
  <c r="Q77" i="25"/>
  <c r="V75" i="25"/>
  <c r="W75" i="25" s="1"/>
  <c r="T75" i="25"/>
  <c r="R75" i="25"/>
  <c r="S75" i="25" s="1"/>
  <c r="Q75" i="25"/>
  <c r="V74" i="25"/>
  <c r="W74" i="25" s="1"/>
  <c r="T74" i="25"/>
  <c r="R74" i="25"/>
  <c r="S74" i="25" s="1"/>
  <c r="Q74" i="25"/>
  <c r="W73" i="25"/>
  <c r="V73" i="25"/>
  <c r="U73" i="25"/>
  <c r="T73" i="25"/>
  <c r="S73" i="25"/>
  <c r="R73" i="25"/>
  <c r="Q73" i="25"/>
  <c r="V72" i="25"/>
  <c r="W72" i="25" s="1"/>
  <c r="R72" i="25"/>
  <c r="S72" i="25" s="1"/>
  <c r="Q72" i="25"/>
  <c r="O72" i="25"/>
  <c r="T72" i="25" s="1"/>
  <c r="Y71" i="25"/>
  <c r="W71" i="25"/>
  <c r="V71" i="25"/>
  <c r="U71" i="25"/>
  <c r="T71" i="25"/>
  <c r="S71" i="25"/>
  <c r="R71" i="25"/>
  <c r="Q71" i="25"/>
  <c r="V70" i="25"/>
  <c r="W70" i="25" s="1"/>
  <c r="T70" i="25"/>
  <c r="R70" i="25"/>
  <c r="S70" i="25" s="1"/>
  <c r="Q70" i="25"/>
  <c r="V69" i="25"/>
  <c r="W69" i="25" s="1"/>
  <c r="T69" i="25"/>
  <c r="R69" i="25"/>
  <c r="S69" i="25" s="1"/>
  <c r="Q69" i="25"/>
  <c r="V68" i="25"/>
  <c r="W68" i="25" s="1"/>
  <c r="T68" i="25"/>
  <c r="R68" i="25"/>
  <c r="S68" i="25" s="1"/>
  <c r="Q68" i="25"/>
  <c r="W67" i="25"/>
  <c r="V67" i="25"/>
  <c r="U67" i="25"/>
  <c r="T67" i="25"/>
  <c r="S67" i="25"/>
  <c r="R67" i="25"/>
  <c r="Q67" i="25"/>
  <c r="V66" i="25"/>
  <c r="W66" i="25" s="1"/>
  <c r="R66" i="25"/>
  <c r="S66" i="25" s="1"/>
  <c r="Q66" i="25"/>
  <c r="V65" i="25"/>
  <c r="W65" i="25" s="1"/>
  <c r="T65" i="25"/>
  <c r="R65" i="25"/>
  <c r="S65" i="25" s="1"/>
  <c r="Q65" i="25"/>
  <c r="V64" i="25"/>
  <c r="W64" i="25" s="1"/>
  <c r="T64" i="25"/>
  <c r="R64" i="25"/>
  <c r="S64" i="25" s="1"/>
  <c r="Q64" i="25"/>
  <c r="V63" i="25"/>
  <c r="W63" i="25" s="1"/>
  <c r="Y63" i="25" s="1"/>
  <c r="T63" i="25"/>
  <c r="R63" i="25"/>
  <c r="S63" i="25" s="1"/>
  <c r="Q63" i="25"/>
  <c r="V62" i="25"/>
  <c r="W62" i="25" s="1"/>
  <c r="T62" i="25"/>
  <c r="R62" i="25"/>
  <c r="S62" i="25" s="1"/>
  <c r="Q62" i="25"/>
  <c r="W60" i="25"/>
  <c r="V60" i="25"/>
  <c r="U60" i="25"/>
  <c r="T60" i="25"/>
  <c r="S60" i="25"/>
  <c r="R60" i="25"/>
  <c r="Q60" i="25"/>
  <c r="V59" i="25"/>
  <c r="W59" i="25" s="1"/>
  <c r="T59" i="25"/>
  <c r="S59" i="25"/>
  <c r="R59" i="25"/>
  <c r="Q59" i="25"/>
  <c r="W58" i="25"/>
  <c r="V58" i="25"/>
  <c r="U58" i="25"/>
  <c r="T58" i="25"/>
  <c r="S58" i="25"/>
  <c r="R58" i="25"/>
  <c r="Q58" i="25"/>
  <c r="V57" i="25"/>
  <c r="W57" i="25" s="1"/>
  <c r="T57" i="25"/>
  <c r="S57" i="25"/>
  <c r="R57" i="25"/>
  <c r="Q57" i="25"/>
  <c r="T56" i="25"/>
  <c r="S56" i="25"/>
  <c r="R56" i="25"/>
  <c r="Q56" i="25"/>
  <c r="P56" i="25"/>
  <c r="V56" i="25" s="1"/>
  <c r="V55" i="25"/>
  <c r="W55" i="25" s="1"/>
  <c r="T55" i="25"/>
  <c r="S55" i="25"/>
  <c r="R55" i="25"/>
  <c r="Q55" i="25"/>
  <c r="V54" i="25"/>
  <c r="W54" i="25" s="1"/>
  <c r="T54" i="25"/>
  <c r="S54" i="25"/>
  <c r="R54" i="25"/>
  <c r="Q54" i="25"/>
  <c r="V53" i="25"/>
  <c r="W53" i="25" s="1"/>
  <c r="U53" i="25"/>
  <c r="T53" i="25"/>
  <c r="S53" i="25"/>
  <c r="R53" i="25"/>
  <c r="Q53" i="25"/>
  <c r="S52" i="25"/>
  <c r="R52" i="25"/>
  <c r="Q52" i="25"/>
  <c r="P52" i="25"/>
  <c r="V52" i="25" s="1"/>
  <c r="O52" i="25"/>
  <c r="T52" i="25" s="1"/>
  <c r="W51" i="25"/>
  <c r="V51" i="25"/>
  <c r="U51" i="25"/>
  <c r="T51" i="25"/>
  <c r="S51" i="25"/>
  <c r="R51" i="25"/>
  <c r="Q51" i="25"/>
  <c r="T50" i="25"/>
  <c r="S50" i="25"/>
  <c r="R50" i="25"/>
  <c r="Q50" i="25"/>
  <c r="P50" i="25"/>
  <c r="V50" i="25" s="1"/>
  <c r="O50" i="25"/>
  <c r="V49" i="25"/>
  <c r="W49" i="25" s="1"/>
  <c r="T49" i="25"/>
  <c r="S49" i="25"/>
  <c r="R49" i="25"/>
  <c r="Q49" i="25"/>
  <c r="V48" i="25"/>
  <c r="W48" i="25" s="1"/>
  <c r="T48" i="25"/>
  <c r="S48" i="25"/>
  <c r="Q48" i="25"/>
  <c r="K48" i="25"/>
  <c r="R48" i="25" s="1"/>
  <c r="V47" i="25"/>
  <c r="W47" i="25" s="1"/>
  <c r="T47" i="25"/>
  <c r="S47" i="25"/>
  <c r="Q47" i="25"/>
  <c r="V46" i="25"/>
  <c r="W46" i="25" s="1"/>
  <c r="T46" i="25"/>
  <c r="S46" i="25"/>
  <c r="Q46" i="25"/>
  <c r="K46" i="25"/>
  <c r="R46" i="25" s="1"/>
  <c r="V45" i="25"/>
  <c r="W45" i="25" s="1"/>
  <c r="T45" i="25"/>
  <c r="S45" i="25"/>
  <c r="Q45" i="25"/>
  <c r="K45" i="25"/>
  <c r="R45" i="25" s="1"/>
  <c r="V44" i="25"/>
  <c r="W44" i="25" s="1"/>
  <c r="T44" i="25"/>
  <c r="S44" i="25"/>
  <c r="R44" i="25"/>
  <c r="Q44" i="25"/>
  <c r="W43" i="25"/>
  <c r="V43" i="25"/>
  <c r="U43" i="25"/>
  <c r="S43" i="25"/>
  <c r="R43" i="25"/>
  <c r="Q43" i="25"/>
  <c r="O43" i="25"/>
  <c r="T43" i="25" s="1"/>
  <c r="V42" i="25"/>
  <c r="W42" i="25" s="1"/>
  <c r="T42" i="25"/>
  <c r="S42" i="25"/>
  <c r="R42" i="25"/>
  <c r="Q42" i="25"/>
  <c r="V41" i="25"/>
  <c r="W41" i="25" s="1"/>
  <c r="S41" i="25"/>
  <c r="R41" i="25"/>
  <c r="Q41" i="25"/>
  <c r="O41" i="25"/>
  <c r="T41" i="25" s="1"/>
  <c r="V40" i="25"/>
  <c r="W40" i="25" s="1"/>
  <c r="T40" i="25"/>
  <c r="S40" i="25"/>
  <c r="R40" i="25"/>
  <c r="Q39" i="25"/>
  <c r="P39" i="25"/>
  <c r="V39" i="25" s="1"/>
  <c r="O39" i="25"/>
  <c r="T39" i="25" s="1"/>
  <c r="N39" i="25"/>
  <c r="S39" i="25" s="1"/>
  <c r="K39" i="25"/>
  <c r="R39" i="25" s="1"/>
  <c r="V38" i="25"/>
  <c r="W38" i="25" s="1"/>
  <c r="T38" i="25"/>
  <c r="S38" i="25"/>
  <c r="R38" i="25"/>
  <c r="Q38" i="25"/>
  <c r="V37" i="25"/>
  <c r="W37" i="25" s="1"/>
  <c r="T37" i="25"/>
  <c r="S37" i="25"/>
  <c r="R37" i="25"/>
  <c r="Q37" i="25"/>
  <c r="V36" i="25"/>
  <c r="W36" i="25" s="1"/>
  <c r="T36" i="25"/>
  <c r="S36" i="25"/>
  <c r="R36" i="25"/>
  <c r="Q36" i="25"/>
  <c r="V35" i="25"/>
  <c r="W35" i="25" s="1"/>
  <c r="T35" i="25"/>
  <c r="S35" i="25"/>
  <c r="R35" i="25"/>
  <c r="Q35" i="25"/>
  <c r="V34" i="25"/>
  <c r="W34" i="25" s="1"/>
  <c r="T34" i="25"/>
  <c r="S34" i="25"/>
  <c r="R34" i="25"/>
  <c r="Q34" i="25"/>
  <c r="S33" i="25"/>
  <c r="R33" i="25"/>
  <c r="Q33" i="25"/>
  <c r="V32" i="25"/>
  <c r="W32" i="25" s="1"/>
  <c r="U32" i="25"/>
  <c r="S32" i="25"/>
  <c r="Q32" i="25"/>
  <c r="K32" i="25"/>
  <c r="R32" i="25" s="1"/>
  <c r="V31" i="25"/>
  <c r="W31" i="25" s="1"/>
  <c r="T31" i="25"/>
  <c r="S31" i="25"/>
  <c r="Q31" i="25"/>
  <c r="K31" i="25"/>
  <c r="R31" i="25" s="1"/>
  <c r="V30" i="25"/>
  <c r="W30" i="25" s="1"/>
  <c r="T30" i="25"/>
  <c r="S30" i="25"/>
  <c r="R30" i="25"/>
  <c r="Q30" i="25"/>
  <c r="W29" i="25"/>
  <c r="V29" i="25"/>
  <c r="U29" i="25"/>
  <c r="T29" i="25"/>
  <c r="S29" i="25"/>
  <c r="R29" i="25"/>
  <c r="Q29" i="25"/>
  <c r="V28" i="25"/>
  <c r="W28" i="25" s="1"/>
  <c r="T28" i="25"/>
  <c r="S28" i="25"/>
  <c r="Q28" i="25"/>
  <c r="K28" i="25"/>
  <c r="R28" i="25" s="1"/>
  <c r="V27" i="25"/>
  <c r="T27" i="25"/>
  <c r="S27" i="25"/>
  <c r="Q27" i="25"/>
  <c r="K27" i="25"/>
  <c r="R27" i="25" s="1"/>
  <c r="V26" i="25"/>
  <c r="W26" i="25" s="1"/>
  <c r="T26" i="25"/>
  <c r="S26" i="25"/>
  <c r="R26" i="25"/>
  <c r="Q26" i="25"/>
  <c r="V25" i="25"/>
  <c r="W25" i="25" s="1"/>
  <c r="T25" i="25"/>
  <c r="S25" i="25"/>
  <c r="R25" i="25"/>
  <c r="Q25" i="25"/>
  <c r="V24" i="25"/>
  <c r="W24" i="25" s="1"/>
  <c r="T24" i="25"/>
  <c r="S24" i="25"/>
  <c r="R24" i="25"/>
  <c r="Q24" i="25"/>
  <c r="V23" i="25"/>
  <c r="W23" i="25" s="1"/>
  <c r="T23" i="25"/>
  <c r="Q23" i="25"/>
  <c r="V22" i="25"/>
  <c r="W22" i="25" s="1"/>
  <c r="T22" i="25"/>
  <c r="S22" i="25"/>
  <c r="R22" i="25"/>
  <c r="Q22" i="25"/>
  <c r="V21" i="25"/>
  <c r="W21" i="25" s="1"/>
  <c r="T21" i="25"/>
  <c r="S21" i="25"/>
  <c r="R21" i="25"/>
  <c r="Q21" i="25"/>
  <c r="S20" i="25"/>
  <c r="R20" i="25"/>
  <c r="Q20" i="25"/>
  <c r="P20" i="25"/>
  <c r="P147" i="25" s="1"/>
  <c r="O20" i="25"/>
  <c r="O147" i="25" s="1"/>
  <c r="V19" i="25"/>
  <c r="W19" i="25" s="1"/>
  <c r="T19" i="25"/>
  <c r="S19" i="25"/>
  <c r="R19" i="25"/>
  <c r="Q19" i="25"/>
  <c r="V18" i="25"/>
  <c r="W18" i="25" s="1"/>
  <c r="T18" i="25"/>
  <c r="S18" i="25"/>
  <c r="Q18" i="25"/>
  <c r="K18" i="25"/>
  <c r="R18" i="25" s="1"/>
  <c r="V17" i="25"/>
  <c r="W17" i="25" s="1"/>
  <c r="T17" i="25"/>
  <c r="S17" i="25"/>
  <c r="Q17" i="25"/>
  <c r="K17" i="25"/>
  <c r="R17" i="25" s="1"/>
  <c r="V16" i="25"/>
  <c r="W16" i="25" s="1"/>
  <c r="T16" i="25"/>
  <c r="S16" i="25"/>
  <c r="Q16" i="25"/>
  <c r="K16" i="25"/>
  <c r="R16" i="25" s="1"/>
  <c r="S15" i="25"/>
  <c r="R15" i="25"/>
  <c r="Q15" i="25"/>
  <c r="W14" i="25"/>
  <c r="V14" i="25"/>
  <c r="U14" i="25"/>
  <c r="T14" i="25"/>
  <c r="Q14" i="25"/>
  <c r="M14" i="25"/>
  <c r="K14" i="25" s="1"/>
  <c r="S13" i="25"/>
  <c r="R13" i="25"/>
  <c r="Q13" i="25"/>
  <c r="S12" i="25"/>
  <c r="R12" i="25"/>
  <c r="Q12" i="25"/>
  <c r="W11" i="25"/>
  <c r="V11" i="25"/>
  <c r="U11" i="25"/>
  <c r="T11" i="25"/>
  <c r="S11" i="25"/>
  <c r="Q11" i="25"/>
  <c r="M11" i="25"/>
  <c r="K11" i="25" s="1"/>
  <c r="AF10" i="25"/>
  <c r="AH10" i="25" s="1"/>
  <c r="V10" i="25"/>
  <c r="T10" i="25"/>
  <c r="R10" i="25"/>
  <c r="Q10" i="25"/>
  <c r="Q147" i="25" s="1"/>
  <c r="V146" i="24"/>
  <c r="W146" i="24" s="1"/>
  <c r="T146" i="24"/>
  <c r="R146" i="24"/>
  <c r="S146" i="24" s="1"/>
  <c r="Q146" i="24"/>
  <c r="W145" i="24"/>
  <c r="V145" i="24"/>
  <c r="U145" i="24"/>
  <c r="T145" i="24"/>
  <c r="S145" i="24"/>
  <c r="R145" i="24"/>
  <c r="Q145" i="24"/>
  <c r="V144" i="24"/>
  <c r="W144" i="24" s="1"/>
  <c r="T144" i="24"/>
  <c r="R144" i="24"/>
  <c r="S144" i="24" s="1"/>
  <c r="Q144" i="24"/>
  <c r="W143" i="24"/>
  <c r="V143" i="24"/>
  <c r="U143" i="24"/>
  <c r="T143" i="24"/>
  <c r="R143" i="24"/>
  <c r="S143" i="24" s="1"/>
  <c r="Q143" i="24"/>
  <c r="V142" i="24"/>
  <c r="W142" i="24" s="1"/>
  <c r="T142" i="24"/>
  <c r="R142" i="24"/>
  <c r="S142" i="24" s="1"/>
  <c r="Q142" i="24"/>
  <c r="V141" i="24"/>
  <c r="W141" i="24" s="1"/>
  <c r="U141" i="24"/>
  <c r="T141" i="24"/>
  <c r="S141" i="24"/>
  <c r="R141" i="24"/>
  <c r="Q141" i="24"/>
  <c r="V140" i="24"/>
  <c r="W140" i="24" s="1"/>
  <c r="T140" i="24"/>
  <c r="R140" i="24"/>
  <c r="S140" i="24" s="1"/>
  <c r="Q140" i="24"/>
  <c r="V139" i="24"/>
  <c r="W139" i="24" s="1"/>
  <c r="U139" i="24"/>
  <c r="T139" i="24"/>
  <c r="R139" i="24"/>
  <c r="S139" i="24" s="1"/>
  <c r="Q139" i="24"/>
  <c r="V138" i="24"/>
  <c r="W138" i="24" s="1"/>
  <c r="T138" i="24"/>
  <c r="R138" i="24"/>
  <c r="S138" i="24" s="1"/>
  <c r="Q138" i="24"/>
  <c r="V137" i="24"/>
  <c r="W137" i="24" s="1"/>
  <c r="T137" i="24"/>
  <c r="R137" i="24"/>
  <c r="S137" i="24" s="1"/>
  <c r="Q137" i="24"/>
  <c r="V136" i="24"/>
  <c r="W136" i="24" s="1"/>
  <c r="T136" i="24"/>
  <c r="R136" i="24"/>
  <c r="S136" i="24" s="1"/>
  <c r="Q136" i="24"/>
  <c r="AH135" i="24"/>
  <c r="Y135" i="24"/>
  <c r="V135" i="24"/>
  <c r="W135" i="24" s="1"/>
  <c r="U135" i="24"/>
  <c r="T135" i="24"/>
  <c r="R135" i="24"/>
  <c r="S135" i="24" s="1"/>
  <c r="Q135" i="24"/>
  <c r="AH134" i="24"/>
  <c r="V134" i="24"/>
  <c r="W134" i="24" s="1"/>
  <c r="U134" i="24"/>
  <c r="T134" i="24"/>
  <c r="R134" i="24"/>
  <c r="S134" i="24" s="1"/>
  <c r="Q134" i="24"/>
  <c r="V133" i="24"/>
  <c r="W133" i="24" s="1"/>
  <c r="R133" i="24"/>
  <c r="S133" i="24" s="1"/>
  <c r="Q133" i="24"/>
  <c r="O133" i="24"/>
  <c r="T133" i="24" s="1"/>
  <c r="V132" i="24"/>
  <c r="W132" i="24" s="1"/>
  <c r="T132" i="24"/>
  <c r="R132" i="24"/>
  <c r="S132" i="24" s="1"/>
  <c r="Q132" i="24"/>
  <c r="W131" i="24"/>
  <c r="V131" i="24"/>
  <c r="U131" i="24"/>
  <c r="R131" i="24"/>
  <c r="S131" i="24" s="1"/>
  <c r="Q131" i="24"/>
  <c r="O131" i="24"/>
  <c r="T131" i="24" s="1"/>
  <c r="V130" i="24"/>
  <c r="W130" i="24" s="1"/>
  <c r="T130" i="24"/>
  <c r="R130" i="24"/>
  <c r="S130" i="24" s="1"/>
  <c r="Q130" i="24"/>
  <c r="Y129" i="24"/>
  <c r="V129" i="24"/>
  <c r="W129" i="24" s="1"/>
  <c r="U129" i="24"/>
  <c r="R129" i="24"/>
  <c r="S129" i="24" s="1"/>
  <c r="Q129" i="24"/>
  <c r="O129" i="24"/>
  <c r="T129" i="24" s="1"/>
  <c r="Y128" i="24"/>
  <c r="V128" i="24"/>
  <c r="W128" i="24" s="1"/>
  <c r="T128" i="24"/>
  <c r="R128" i="24"/>
  <c r="S128" i="24" s="1"/>
  <c r="Q128" i="24"/>
  <c r="Y127" i="24"/>
  <c r="V127" i="24"/>
  <c r="W127" i="24" s="1"/>
  <c r="T127" i="24"/>
  <c r="R127" i="24"/>
  <c r="S127" i="24" s="1"/>
  <c r="Q127" i="24"/>
  <c r="Y126" i="24"/>
  <c r="V126" i="24"/>
  <c r="W126" i="24" s="1"/>
  <c r="U126" i="24"/>
  <c r="T126" i="24"/>
  <c r="R126" i="24"/>
  <c r="S126" i="24" s="1"/>
  <c r="Q126" i="24"/>
  <c r="V125" i="24"/>
  <c r="W125" i="24" s="1"/>
  <c r="T125" i="24"/>
  <c r="R125" i="24"/>
  <c r="S125" i="24" s="1"/>
  <c r="Q125" i="24"/>
  <c r="V124" i="24"/>
  <c r="W124" i="24" s="1"/>
  <c r="U124" i="24"/>
  <c r="T124" i="24"/>
  <c r="R124" i="24"/>
  <c r="S124" i="24" s="1"/>
  <c r="Q124" i="24"/>
  <c r="V123" i="24"/>
  <c r="W123" i="24" s="1"/>
  <c r="T123" i="24"/>
  <c r="R123" i="24"/>
  <c r="S123" i="24" s="1"/>
  <c r="Q123" i="24"/>
  <c r="W122" i="24"/>
  <c r="V122" i="24"/>
  <c r="U122" i="24"/>
  <c r="T122" i="24"/>
  <c r="S122" i="24"/>
  <c r="R122" i="24"/>
  <c r="Q122" i="24"/>
  <c r="V121" i="24"/>
  <c r="W121" i="24" s="1"/>
  <c r="T121" i="24"/>
  <c r="R121" i="24"/>
  <c r="S121" i="24" s="1"/>
  <c r="Q121" i="24"/>
  <c r="W120" i="24"/>
  <c r="V120" i="24"/>
  <c r="U120" i="24"/>
  <c r="T120" i="24"/>
  <c r="S120" i="24"/>
  <c r="R120" i="24"/>
  <c r="Q120" i="24"/>
  <c r="V119" i="24"/>
  <c r="W119" i="24" s="1"/>
  <c r="T119" i="24"/>
  <c r="S119" i="24"/>
  <c r="Q119" i="24"/>
  <c r="R119" i="24" s="1"/>
  <c r="V118" i="24"/>
  <c r="W118" i="24" s="1"/>
  <c r="Y118" i="24" s="1"/>
  <c r="T118" i="24"/>
  <c r="S118" i="24"/>
  <c r="Q118" i="24"/>
  <c r="R118" i="24" s="1"/>
  <c r="V117" i="24"/>
  <c r="W117" i="24" s="1"/>
  <c r="S117" i="24"/>
  <c r="R117" i="24"/>
  <c r="Q117" i="24"/>
  <c r="O117" i="24"/>
  <c r="T117" i="24" s="1"/>
  <c r="V116" i="24"/>
  <c r="W116" i="24" s="1"/>
  <c r="U116" i="24"/>
  <c r="T116" i="24"/>
  <c r="S116" i="24"/>
  <c r="R116" i="24"/>
  <c r="Q116" i="24"/>
  <c r="V115" i="24"/>
  <c r="W115" i="24" s="1"/>
  <c r="T115" i="24"/>
  <c r="S115" i="24"/>
  <c r="R115" i="24"/>
  <c r="Q115" i="24"/>
  <c r="V114" i="24"/>
  <c r="W114" i="24" s="1"/>
  <c r="U114" i="24"/>
  <c r="O114" i="24"/>
  <c r="T114" i="24" s="1"/>
  <c r="N114" i="24"/>
  <c r="S114" i="24" s="1"/>
  <c r="K114" i="24"/>
  <c r="R114" i="24" s="1"/>
  <c r="J114" i="24"/>
  <c r="Q114" i="24" s="1"/>
  <c r="V113" i="24"/>
  <c r="W113" i="24" s="1"/>
  <c r="T113" i="24"/>
  <c r="R113" i="24"/>
  <c r="S113" i="24" s="1"/>
  <c r="Q113" i="24"/>
  <c r="V112" i="24"/>
  <c r="W112" i="24" s="1"/>
  <c r="T112" i="24"/>
  <c r="S112" i="24"/>
  <c r="Q112" i="24"/>
  <c r="R112" i="24" s="1"/>
  <c r="V111" i="24"/>
  <c r="W111" i="24" s="1"/>
  <c r="T111" i="24"/>
  <c r="S111" i="24"/>
  <c r="Q111" i="24"/>
  <c r="R111" i="24" s="1"/>
  <c r="W110" i="24"/>
  <c r="V110" i="24"/>
  <c r="U110" i="24"/>
  <c r="T110" i="24"/>
  <c r="K110" i="24"/>
  <c r="R110" i="24" s="1"/>
  <c r="S110" i="24" s="1"/>
  <c r="J110" i="24"/>
  <c r="Q110" i="24" s="1"/>
  <c r="V109" i="24"/>
  <c r="W109" i="24" s="1"/>
  <c r="T109" i="24"/>
  <c r="R109" i="24"/>
  <c r="S109" i="24" s="1"/>
  <c r="Q109" i="24"/>
  <c r="V108" i="24"/>
  <c r="W108" i="24" s="1"/>
  <c r="T108" i="24"/>
  <c r="R108" i="24"/>
  <c r="S108" i="24" s="1"/>
  <c r="Q108" i="24"/>
  <c r="V107" i="24"/>
  <c r="W107" i="24" s="1"/>
  <c r="T107" i="24"/>
  <c r="R107" i="24"/>
  <c r="S107" i="24" s="1"/>
  <c r="Q107" i="24"/>
  <c r="V106" i="24"/>
  <c r="W106" i="24" s="1"/>
  <c r="T106" i="24"/>
  <c r="R106" i="24"/>
  <c r="S106" i="24" s="1"/>
  <c r="Q106" i="24"/>
  <c r="W105" i="24"/>
  <c r="V105" i="24"/>
  <c r="U105" i="24"/>
  <c r="T105" i="24"/>
  <c r="R105" i="24"/>
  <c r="S105" i="24" s="1"/>
  <c r="Q105" i="24"/>
  <c r="V104" i="24"/>
  <c r="W104" i="24" s="1"/>
  <c r="T104" i="24"/>
  <c r="R104" i="24"/>
  <c r="S104" i="24" s="1"/>
  <c r="Q104" i="24"/>
  <c r="V103" i="24"/>
  <c r="W103" i="24" s="1"/>
  <c r="T103" i="24"/>
  <c r="R103" i="24"/>
  <c r="S103" i="24" s="1"/>
  <c r="Q103" i="24"/>
  <c r="V102" i="24"/>
  <c r="W102" i="24" s="1"/>
  <c r="T102" i="24"/>
  <c r="Q102" i="24"/>
  <c r="V101" i="24"/>
  <c r="W101" i="24" s="1"/>
  <c r="U101" i="24"/>
  <c r="T101" i="24"/>
  <c r="R101" i="24"/>
  <c r="S101" i="24" s="1"/>
  <c r="Q101" i="24"/>
  <c r="V100" i="24"/>
  <c r="W100" i="24" s="1"/>
  <c r="T100" i="24"/>
  <c r="R100" i="24"/>
  <c r="S100" i="24" s="1"/>
  <c r="Q100" i="24"/>
  <c r="V99" i="24"/>
  <c r="W99" i="24" s="1"/>
  <c r="T99" i="24"/>
  <c r="L99" i="24"/>
  <c r="J99" i="24"/>
  <c r="Q99" i="24" s="1"/>
  <c r="V98" i="24"/>
  <c r="W98" i="24" s="1"/>
  <c r="T98" i="24"/>
  <c r="R98" i="24"/>
  <c r="S98" i="24" s="1"/>
  <c r="Q98" i="24"/>
  <c r="V97" i="24"/>
  <c r="W97" i="24" s="1"/>
  <c r="T97" i="24"/>
  <c r="R97" i="24"/>
  <c r="S97" i="24" s="1"/>
  <c r="Q97" i="24"/>
  <c r="V96" i="24"/>
  <c r="W96" i="24" s="1"/>
  <c r="R96" i="24"/>
  <c r="S96" i="24" s="1"/>
  <c r="Q96" i="24"/>
  <c r="O96" i="24"/>
  <c r="T96" i="24" s="1"/>
  <c r="P95" i="24"/>
  <c r="V95" i="24" s="1"/>
  <c r="O95" i="24"/>
  <c r="T95" i="24" s="1"/>
  <c r="N95" i="24"/>
  <c r="K95" i="24"/>
  <c r="R95" i="24" s="1"/>
  <c r="S95" i="24" s="1"/>
  <c r="J95" i="24"/>
  <c r="Q95" i="24" s="1"/>
  <c r="V94" i="24"/>
  <c r="W94" i="24" s="1"/>
  <c r="R94" i="24"/>
  <c r="S94" i="24" s="1"/>
  <c r="Q94" i="24"/>
  <c r="O94" i="24"/>
  <c r="T94" i="24" s="1"/>
  <c r="V93" i="24"/>
  <c r="W93" i="24" s="1"/>
  <c r="U93" i="24"/>
  <c r="T93" i="24"/>
  <c r="S93" i="24"/>
  <c r="R93" i="24"/>
  <c r="Q93" i="24"/>
  <c r="V92" i="24"/>
  <c r="U92" i="24"/>
  <c r="T92" i="24"/>
  <c r="S92" i="24"/>
  <c r="R92" i="24"/>
  <c r="Q92" i="24"/>
  <c r="Y91" i="24"/>
  <c r="X91" i="24"/>
  <c r="V91" i="24"/>
  <c r="W91" i="24" s="1"/>
  <c r="U91" i="24"/>
  <c r="T91" i="24"/>
  <c r="S91" i="24"/>
  <c r="K91" i="24"/>
  <c r="R91" i="24" s="1"/>
  <c r="J91" i="24"/>
  <c r="Q91" i="24" s="1"/>
  <c r="Y90" i="24"/>
  <c r="W90" i="24"/>
  <c r="V90" i="24"/>
  <c r="U90" i="24"/>
  <c r="T90" i="24"/>
  <c r="S90" i="24"/>
  <c r="R90" i="24"/>
  <c r="Q90" i="24"/>
  <c r="V89" i="24"/>
  <c r="W89" i="24" s="1"/>
  <c r="T89" i="24"/>
  <c r="R89" i="24"/>
  <c r="S89" i="24" s="1"/>
  <c r="Q89" i="24"/>
  <c r="V88" i="24"/>
  <c r="W88" i="24" s="1"/>
  <c r="T88" i="24"/>
  <c r="R88" i="24"/>
  <c r="V87" i="24"/>
  <c r="W87" i="24" s="1"/>
  <c r="T87" i="24"/>
  <c r="R87" i="24"/>
  <c r="S87" i="24" s="1"/>
  <c r="Q87" i="24"/>
  <c r="V86" i="24"/>
  <c r="W86" i="24" s="1"/>
  <c r="T86" i="24"/>
  <c r="R86" i="24"/>
  <c r="S86" i="24" s="1"/>
  <c r="Q86" i="24"/>
  <c r="V85" i="24"/>
  <c r="W85" i="24" s="1"/>
  <c r="T85" i="24"/>
  <c r="R85" i="24"/>
  <c r="S85" i="24" s="1"/>
  <c r="Q85" i="24"/>
  <c r="V84" i="24"/>
  <c r="T84" i="24"/>
  <c r="T83" i="24"/>
  <c r="S83" i="24"/>
  <c r="R83" i="24"/>
  <c r="Q83" i="24"/>
  <c r="P83" i="24"/>
  <c r="V83" i="24" s="1"/>
  <c r="V82" i="24"/>
  <c r="W82" i="24" s="1"/>
  <c r="T82" i="24"/>
  <c r="R82" i="24"/>
  <c r="S82" i="24" s="1"/>
  <c r="Q82" i="24"/>
  <c r="V81" i="24"/>
  <c r="W81" i="24" s="1"/>
  <c r="T81" i="24"/>
  <c r="R81" i="24"/>
  <c r="S81" i="24" s="1"/>
  <c r="Q81" i="24"/>
  <c r="W80" i="24"/>
  <c r="V80" i="24"/>
  <c r="U80" i="24"/>
  <c r="T80" i="24"/>
  <c r="S80" i="24"/>
  <c r="R80" i="24"/>
  <c r="Q80" i="24"/>
  <c r="V79" i="24"/>
  <c r="W79" i="24" s="1"/>
  <c r="T79" i="24"/>
  <c r="R79" i="24"/>
  <c r="S79" i="24" s="1"/>
  <c r="Q79" i="24"/>
  <c r="V78" i="24"/>
  <c r="W78" i="24" s="1"/>
  <c r="T78" i="24"/>
  <c r="R78" i="24"/>
  <c r="S78" i="24" s="1"/>
  <c r="Q78" i="24"/>
  <c r="V77" i="24"/>
  <c r="W77" i="24" s="1"/>
  <c r="T77" i="24"/>
  <c r="R77" i="24"/>
  <c r="S77" i="24" s="1"/>
  <c r="Q77" i="24"/>
  <c r="W75" i="24"/>
  <c r="V75" i="24"/>
  <c r="U75" i="24"/>
  <c r="T75" i="24"/>
  <c r="S75" i="24"/>
  <c r="R75" i="24"/>
  <c r="Q75" i="24"/>
  <c r="V74" i="24"/>
  <c r="W74" i="24" s="1"/>
  <c r="T74" i="24"/>
  <c r="R74" i="24"/>
  <c r="S74" i="24" s="1"/>
  <c r="Q74" i="24"/>
  <c r="V73" i="24"/>
  <c r="W73" i="24" s="1"/>
  <c r="T73" i="24"/>
  <c r="R73" i="24"/>
  <c r="S73" i="24" s="1"/>
  <c r="Q73" i="24"/>
  <c r="V72" i="24"/>
  <c r="W72" i="24" s="1"/>
  <c r="R72" i="24"/>
  <c r="S72" i="24" s="1"/>
  <c r="Q72" i="24"/>
  <c r="O72" i="24"/>
  <c r="T72" i="24" s="1"/>
  <c r="Y71" i="24"/>
  <c r="V71" i="24"/>
  <c r="W71" i="24" s="1"/>
  <c r="T71" i="24"/>
  <c r="R71" i="24"/>
  <c r="S71" i="24" s="1"/>
  <c r="Q71" i="24"/>
  <c r="V70" i="24"/>
  <c r="W70" i="24" s="1"/>
  <c r="T70" i="24"/>
  <c r="R70" i="24"/>
  <c r="S70" i="24" s="1"/>
  <c r="Q70" i="24"/>
  <c r="W69" i="24"/>
  <c r="V69" i="24"/>
  <c r="U69" i="24"/>
  <c r="T69" i="24"/>
  <c r="S69" i="24"/>
  <c r="R69" i="24"/>
  <c r="Q69" i="24"/>
  <c r="V68" i="24"/>
  <c r="W68" i="24" s="1"/>
  <c r="T68" i="24"/>
  <c r="R68" i="24"/>
  <c r="S68" i="24" s="1"/>
  <c r="Q68" i="24"/>
  <c r="V67" i="24"/>
  <c r="W67" i="24" s="1"/>
  <c r="T67" i="24"/>
  <c r="R67" i="24"/>
  <c r="S67" i="24" s="1"/>
  <c r="Q67" i="24"/>
  <c r="V66" i="24"/>
  <c r="W66" i="24" s="1"/>
  <c r="R66" i="24"/>
  <c r="S66" i="24" s="1"/>
  <c r="Q66" i="24"/>
  <c r="V65" i="24"/>
  <c r="W65" i="24" s="1"/>
  <c r="T65" i="24"/>
  <c r="R65" i="24"/>
  <c r="S65" i="24" s="1"/>
  <c r="Q65" i="24"/>
  <c r="V64" i="24"/>
  <c r="W64" i="24" s="1"/>
  <c r="T64" i="24"/>
  <c r="R64" i="24"/>
  <c r="S64" i="24" s="1"/>
  <c r="Q64" i="24"/>
  <c r="V63" i="24"/>
  <c r="W63" i="24" s="1"/>
  <c r="T63" i="24"/>
  <c r="R63" i="24"/>
  <c r="S63" i="24" s="1"/>
  <c r="Q63" i="24"/>
  <c r="V62" i="24"/>
  <c r="W62" i="24" s="1"/>
  <c r="T62" i="24"/>
  <c r="R62" i="24"/>
  <c r="S62" i="24" s="1"/>
  <c r="Q62" i="24"/>
  <c r="V60" i="24"/>
  <c r="W60" i="24" s="1"/>
  <c r="T60" i="24"/>
  <c r="S60" i="24"/>
  <c r="R60" i="24"/>
  <c r="Q60" i="24"/>
  <c r="V59" i="24"/>
  <c r="W59" i="24" s="1"/>
  <c r="T59" i="24"/>
  <c r="S59" i="24"/>
  <c r="R59" i="24"/>
  <c r="Q59" i="24"/>
  <c r="V58" i="24"/>
  <c r="W58" i="24" s="1"/>
  <c r="T58" i="24"/>
  <c r="S58" i="24"/>
  <c r="R58" i="24"/>
  <c r="Q58" i="24"/>
  <c r="V57" i="24"/>
  <c r="W57" i="24" s="1"/>
  <c r="T57" i="24"/>
  <c r="S57" i="24"/>
  <c r="R57" i="24"/>
  <c r="Q57" i="24"/>
  <c r="T56" i="24"/>
  <c r="S56" i="24"/>
  <c r="R56" i="24"/>
  <c r="Q56" i="24"/>
  <c r="P56" i="24"/>
  <c r="V56" i="24" s="1"/>
  <c r="W55" i="24"/>
  <c r="V55" i="24"/>
  <c r="U55" i="24"/>
  <c r="T55" i="24"/>
  <c r="S55" i="24"/>
  <c r="R55" i="24"/>
  <c r="Q55" i="24"/>
  <c r="V54" i="24"/>
  <c r="W54" i="24" s="1"/>
  <c r="T54" i="24"/>
  <c r="S54" i="24"/>
  <c r="R54" i="24"/>
  <c r="Q54" i="24"/>
  <c r="W53" i="24"/>
  <c r="V53" i="24"/>
  <c r="U53" i="24"/>
  <c r="T53" i="24"/>
  <c r="S53" i="24"/>
  <c r="R53" i="24"/>
  <c r="Q53" i="24"/>
  <c r="T52" i="24"/>
  <c r="S52" i="24"/>
  <c r="R52" i="24"/>
  <c r="Q52" i="24"/>
  <c r="P52" i="24"/>
  <c r="V52" i="24" s="1"/>
  <c r="O52" i="24"/>
  <c r="V51" i="24"/>
  <c r="W51" i="24" s="1"/>
  <c r="T51" i="24"/>
  <c r="S51" i="24"/>
  <c r="R51" i="24"/>
  <c r="Q51" i="24"/>
  <c r="T50" i="24"/>
  <c r="S50" i="24"/>
  <c r="R50" i="24"/>
  <c r="Q50" i="24"/>
  <c r="P50" i="24"/>
  <c r="V50" i="24" s="1"/>
  <c r="O50" i="24"/>
  <c r="W49" i="24"/>
  <c r="V49" i="24"/>
  <c r="U49" i="24"/>
  <c r="T49" i="24"/>
  <c r="S49" i="24"/>
  <c r="R49" i="24"/>
  <c r="Q49" i="24"/>
  <c r="V48" i="24"/>
  <c r="W48" i="24" s="1"/>
  <c r="T48" i="24"/>
  <c r="S48" i="24"/>
  <c r="Q48" i="24"/>
  <c r="K48" i="24"/>
  <c r="R48" i="24" s="1"/>
  <c r="V47" i="24"/>
  <c r="W47" i="24" s="1"/>
  <c r="T47" i="24"/>
  <c r="S47" i="24"/>
  <c r="Q47" i="24"/>
  <c r="V46" i="24"/>
  <c r="W46" i="24" s="1"/>
  <c r="T46" i="24"/>
  <c r="S46" i="24"/>
  <c r="Q46" i="24"/>
  <c r="K46" i="24"/>
  <c r="R46" i="24" s="1"/>
  <c r="V45" i="24"/>
  <c r="W45" i="24" s="1"/>
  <c r="T45" i="24"/>
  <c r="S45" i="24"/>
  <c r="Q45" i="24"/>
  <c r="K45" i="24"/>
  <c r="R45" i="24" s="1"/>
  <c r="V44" i="24"/>
  <c r="W44" i="24" s="1"/>
  <c r="T44" i="24"/>
  <c r="S44" i="24"/>
  <c r="R44" i="24"/>
  <c r="Q44" i="24"/>
  <c r="V43" i="24"/>
  <c r="W43" i="24" s="1"/>
  <c r="S43" i="24"/>
  <c r="R43" i="24"/>
  <c r="Q43" i="24"/>
  <c r="O43" i="24"/>
  <c r="T43" i="24" s="1"/>
  <c r="W42" i="24"/>
  <c r="V42" i="24"/>
  <c r="U42" i="24"/>
  <c r="T42" i="24"/>
  <c r="S42" i="24"/>
  <c r="R42" i="24"/>
  <c r="Q42" i="24"/>
  <c r="V41" i="24"/>
  <c r="W41" i="24" s="1"/>
  <c r="S41" i="24"/>
  <c r="R41" i="24"/>
  <c r="Q41" i="24"/>
  <c r="O41" i="24"/>
  <c r="T41" i="24" s="1"/>
  <c r="V40" i="24"/>
  <c r="W40" i="24" s="1"/>
  <c r="T40" i="24"/>
  <c r="S40" i="24"/>
  <c r="R40" i="24"/>
  <c r="T39" i="24"/>
  <c r="Q39" i="24"/>
  <c r="P39" i="24"/>
  <c r="V39" i="24" s="1"/>
  <c r="O39" i="24"/>
  <c r="N39" i="24"/>
  <c r="S39" i="24" s="1"/>
  <c r="K39" i="24"/>
  <c r="R39" i="24" s="1"/>
  <c r="V38" i="24"/>
  <c r="W38" i="24" s="1"/>
  <c r="T38" i="24"/>
  <c r="S38" i="24"/>
  <c r="R38" i="24"/>
  <c r="Q38" i="24"/>
  <c r="V37" i="24"/>
  <c r="W37" i="24" s="1"/>
  <c r="T37" i="24"/>
  <c r="S37" i="24"/>
  <c r="R37" i="24"/>
  <c r="Q37" i="24"/>
  <c r="V36" i="24"/>
  <c r="W36" i="24" s="1"/>
  <c r="T36" i="24"/>
  <c r="S36" i="24"/>
  <c r="R36" i="24"/>
  <c r="Q36" i="24"/>
  <c r="V35" i="24"/>
  <c r="W35" i="24" s="1"/>
  <c r="T35" i="24"/>
  <c r="S35" i="24"/>
  <c r="R35" i="24"/>
  <c r="Q35" i="24"/>
  <c r="V34" i="24"/>
  <c r="W34" i="24" s="1"/>
  <c r="T34" i="24"/>
  <c r="S34" i="24"/>
  <c r="R34" i="24"/>
  <c r="Q34" i="24"/>
  <c r="S33" i="24"/>
  <c r="R33" i="24"/>
  <c r="Q33" i="24"/>
  <c r="V32" i="24"/>
  <c r="W32" i="24" s="1"/>
  <c r="U32" i="24"/>
  <c r="S32" i="24"/>
  <c r="Q32" i="24"/>
  <c r="K32" i="24"/>
  <c r="R32" i="24" s="1"/>
  <c r="V31" i="24"/>
  <c r="W31" i="24" s="1"/>
  <c r="T31" i="24"/>
  <c r="S31" i="24"/>
  <c r="Q31" i="24"/>
  <c r="K31" i="24"/>
  <c r="R31" i="24" s="1"/>
  <c r="V30" i="24"/>
  <c r="W30" i="24" s="1"/>
  <c r="T30" i="24"/>
  <c r="S30" i="24"/>
  <c r="R30" i="24"/>
  <c r="Q30" i="24"/>
  <c r="V29" i="24"/>
  <c r="W29" i="24" s="1"/>
  <c r="T29" i="24"/>
  <c r="S29" i="24"/>
  <c r="R29" i="24"/>
  <c r="Q29" i="24"/>
  <c r="V28" i="24"/>
  <c r="W28" i="24" s="1"/>
  <c r="T28" i="24"/>
  <c r="S28" i="24"/>
  <c r="Q28" i="24"/>
  <c r="K28" i="24"/>
  <c r="R28" i="24" s="1"/>
  <c r="V27" i="24"/>
  <c r="W27" i="24" s="1"/>
  <c r="T27" i="24"/>
  <c r="S27" i="24"/>
  <c r="Q27" i="24"/>
  <c r="K27" i="24"/>
  <c r="R27" i="24" s="1"/>
  <c r="V26" i="24"/>
  <c r="W26" i="24" s="1"/>
  <c r="T26" i="24"/>
  <c r="S26" i="24"/>
  <c r="R26" i="24"/>
  <c r="Q26" i="24"/>
  <c r="V25" i="24"/>
  <c r="W25" i="24" s="1"/>
  <c r="T25" i="24"/>
  <c r="S25" i="24"/>
  <c r="R25" i="24"/>
  <c r="Q25" i="24"/>
  <c r="V24" i="24"/>
  <c r="W24" i="24" s="1"/>
  <c r="T24" i="24"/>
  <c r="S24" i="24"/>
  <c r="R24" i="24"/>
  <c r="Q24" i="24"/>
  <c r="V23" i="24"/>
  <c r="W23" i="24" s="1"/>
  <c r="T23" i="24"/>
  <c r="Q23" i="24"/>
  <c r="V22" i="24"/>
  <c r="W22" i="24" s="1"/>
  <c r="T22" i="24"/>
  <c r="S22" i="24"/>
  <c r="R22" i="24"/>
  <c r="Q22" i="24"/>
  <c r="V21" i="24"/>
  <c r="W21" i="24" s="1"/>
  <c r="T21" i="24"/>
  <c r="S21" i="24"/>
  <c r="R21" i="24"/>
  <c r="Q21" i="24"/>
  <c r="T20" i="24"/>
  <c r="S20" i="24"/>
  <c r="R20" i="24"/>
  <c r="Q20" i="24"/>
  <c r="P20" i="24"/>
  <c r="P147" i="24" s="1"/>
  <c r="O20" i="24"/>
  <c r="O147" i="24" s="1"/>
  <c r="W19" i="24"/>
  <c r="V19" i="24"/>
  <c r="U19" i="24"/>
  <c r="T19" i="24"/>
  <c r="S19" i="24"/>
  <c r="R19" i="24"/>
  <c r="Q19" i="24"/>
  <c r="V18" i="24"/>
  <c r="W18" i="24" s="1"/>
  <c r="T18" i="24"/>
  <c r="S18" i="24"/>
  <c r="Q18" i="24"/>
  <c r="K18" i="24"/>
  <c r="R18" i="24" s="1"/>
  <c r="V17" i="24"/>
  <c r="W17" i="24" s="1"/>
  <c r="T17" i="24"/>
  <c r="S17" i="24"/>
  <c r="Q17" i="24"/>
  <c r="K17" i="24"/>
  <c r="R17" i="24" s="1"/>
  <c r="V16" i="24"/>
  <c r="W16" i="24" s="1"/>
  <c r="T16" i="24"/>
  <c r="S16" i="24"/>
  <c r="Q16" i="24"/>
  <c r="K16" i="24"/>
  <c r="R16" i="24" s="1"/>
  <c r="S15" i="24"/>
  <c r="R15" i="24"/>
  <c r="Q15" i="24"/>
  <c r="V14" i="24"/>
  <c r="W14" i="24" s="1"/>
  <c r="T14" i="24"/>
  <c r="Q14" i="24"/>
  <c r="M14" i="24"/>
  <c r="K14" i="24" s="1"/>
  <c r="S13" i="24"/>
  <c r="R13" i="24"/>
  <c r="Q13" i="24"/>
  <c r="S12" i="24"/>
  <c r="R12" i="24"/>
  <c r="Q12" i="24"/>
  <c r="V11" i="24"/>
  <c r="W11" i="24" s="1"/>
  <c r="T11" i="24"/>
  <c r="S11" i="24"/>
  <c r="Q11" i="24"/>
  <c r="M11" i="24"/>
  <c r="K11" i="24"/>
  <c r="R11" i="24" s="1"/>
  <c r="AF10" i="24"/>
  <c r="AH10" i="24" s="1"/>
  <c r="V10" i="24"/>
  <c r="W10" i="24" s="1"/>
  <c r="T10" i="24"/>
  <c r="R10" i="24"/>
  <c r="S10" i="24" s="1"/>
  <c r="Q10" i="24"/>
  <c r="V146" i="23"/>
  <c r="W146" i="23" s="1"/>
  <c r="T146" i="23"/>
  <c r="R146" i="23"/>
  <c r="S146" i="23" s="1"/>
  <c r="Q146" i="23"/>
  <c r="V145" i="23"/>
  <c r="W145" i="23" s="1"/>
  <c r="T145" i="23"/>
  <c r="R145" i="23"/>
  <c r="S145" i="23" s="1"/>
  <c r="Q145" i="23"/>
  <c r="V144" i="23"/>
  <c r="W144" i="23" s="1"/>
  <c r="T144" i="23"/>
  <c r="R144" i="23"/>
  <c r="S144" i="23" s="1"/>
  <c r="Q144" i="23"/>
  <c r="V143" i="23"/>
  <c r="W143" i="23" s="1"/>
  <c r="T143" i="23"/>
  <c r="R143" i="23"/>
  <c r="S143" i="23" s="1"/>
  <c r="Q143" i="23"/>
  <c r="V142" i="23"/>
  <c r="W142" i="23" s="1"/>
  <c r="T142" i="23"/>
  <c r="R142" i="23"/>
  <c r="S142" i="23" s="1"/>
  <c r="Q142" i="23"/>
  <c r="V141" i="23"/>
  <c r="W141" i="23" s="1"/>
  <c r="T141" i="23"/>
  <c r="R141" i="23"/>
  <c r="S141" i="23" s="1"/>
  <c r="Q141" i="23"/>
  <c r="V140" i="23"/>
  <c r="W140" i="23" s="1"/>
  <c r="T140" i="23"/>
  <c r="R140" i="23"/>
  <c r="S140" i="23" s="1"/>
  <c r="Q140" i="23"/>
  <c r="V139" i="23"/>
  <c r="W139" i="23" s="1"/>
  <c r="T139" i="23"/>
  <c r="R139" i="23"/>
  <c r="S139" i="23" s="1"/>
  <c r="Q139" i="23"/>
  <c r="V138" i="23"/>
  <c r="W138" i="23" s="1"/>
  <c r="T138" i="23"/>
  <c r="R138" i="23"/>
  <c r="S138" i="23" s="1"/>
  <c r="Q138" i="23"/>
  <c r="V137" i="23"/>
  <c r="W137" i="23" s="1"/>
  <c r="T137" i="23"/>
  <c r="R137" i="23"/>
  <c r="S137" i="23" s="1"/>
  <c r="Q137" i="23"/>
  <c r="V136" i="23"/>
  <c r="W136" i="23" s="1"/>
  <c r="T136" i="23"/>
  <c r="R136" i="23"/>
  <c r="S136" i="23" s="1"/>
  <c r="Q136" i="23"/>
  <c r="AH135" i="23"/>
  <c r="Y135" i="23"/>
  <c r="V135" i="23"/>
  <c r="W135" i="23" s="1"/>
  <c r="T135" i="23"/>
  <c r="R135" i="23"/>
  <c r="S135" i="23" s="1"/>
  <c r="Q135" i="23"/>
  <c r="AH134" i="23"/>
  <c r="V134" i="23"/>
  <c r="W134" i="23" s="1"/>
  <c r="T134" i="23"/>
  <c r="R134" i="23"/>
  <c r="S134" i="23" s="1"/>
  <c r="Q134" i="23"/>
  <c r="V133" i="23"/>
  <c r="W133" i="23" s="1"/>
  <c r="U133" i="23"/>
  <c r="R133" i="23"/>
  <c r="S133" i="23" s="1"/>
  <c r="Q133" i="23"/>
  <c r="O133" i="23"/>
  <c r="T133" i="23" s="1"/>
  <c r="V132" i="23"/>
  <c r="W132" i="23" s="1"/>
  <c r="T132" i="23"/>
  <c r="R132" i="23"/>
  <c r="S132" i="23" s="1"/>
  <c r="Q132" i="23"/>
  <c r="V131" i="23"/>
  <c r="W131" i="23" s="1"/>
  <c r="R131" i="23"/>
  <c r="S131" i="23" s="1"/>
  <c r="Q131" i="23"/>
  <c r="O131" i="23"/>
  <c r="T131" i="23" s="1"/>
  <c r="V130" i="23"/>
  <c r="W130" i="23" s="1"/>
  <c r="T130" i="23"/>
  <c r="R130" i="23"/>
  <c r="S130" i="23" s="1"/>
  <c r="Q130" i="23"/>
  <c r="Y129" i="23"/>
  <c r="V129" i="23"/>
  <c r="W129" i="23" s="1"/>
  <c r="R129" i="23"/>
  <c r="S129" i="23" s="1"/>
  <c r="Q129" i="23"/>
  <c r="O129" i="23"/>
  <c r="T129" i="23" s="1"/>
  <c r="Y128" i="23"/>
  <c r="V128" i="23"/>
  <c r="W128" i="23" s="1"/>
  <c r="T128" i="23"/>
  <c r="R128" i="23"/>
  <c r="S128" i="23" s="1"/>
  <c r="Q128" i="23"/>
  <c r="Y127" i="23"/>
  <c r="V127" i="23"/>
  <c r="W127" i="23" s="1"/>
  <c r="T127" i="23"/>
  <c r="R127" i="23"/>
  <c r="S127" i="23" s="1"/>
  <c r="Q127" i="23"/>
  <c r="Y126" i="23"/>
  <c r="V126" i="23"/>
  <c r="W126" i="23" s="1"/>
  <c r="T126" i="23"/>
  <c r="R126" i="23"/>
  <c r="S126" i="23" s="1"/>
  <c r="Q126" i="23"/>
  <c r="V125" i="23"/>
  <c r="W125" i="23" s="1"/>
  <c r="T125" i="23"/>
  <c r="R125" i="23"/>
  <c r="S125" i="23" s="1"/>
  <c r="Q125" i="23"/>
  <c r="V124" i="23"/>
  <c r="W124" i="23" s="1"/>
  <c r="T124" i="23"/>
  <c r="R124" i="23"/>
  <c r="S124" i="23" s="1"/>
  <c r="Q124" i="23"/>
  <c r="V123" i="23"/>
  <c r="W123" i="23" s="1"/>
  <c r="T123" i="23"/>
  <c r="R123" i="23"/>
  <c r="S123" i="23" s="1"/>
  <c r="Q123" i="23"/>
  <c r="V122" i="23"/>
  <c r="W122" i="23" s="1"/>
  <c r="T122" i="23"/>
  <c r="R122" i="23"/>
  <c r="S122" i="23" s="1"/>
  <c r="Q122" i="23"/>
  <c r="V121" i="23"/>
  <c r="W121" i="23" s="1"/>
  <c r="T121" i="23"/>
  <c r="R121" i="23"/>
  <c r="S121" i="23" s="1"/>
  <c r="Q121" i="23"/>
  <c r="V120" i="23"/>
  <c r="W120" i="23" s="1"/>
  <c r="T120" i="23"/>
  <c r="S120" i="23"/>
  <c r="R120" i="23"/>
  <c r="Q120" i="23"/>
  <c r="V119" i="23"/>
  <c r="W119" i="23" s="1"/>
  <c r="T119" i="23"/>
  <c r="S119" i="23"/>
  <c r="Q119" i="23"/>
  <c r="R119" i="23" s="1"/>
  <c r="V118" i="23"/>
  <c r="W118" i="23" s="1"/>
  <c r="T118" i="23"/>
  <c r="S118" i="23"/>
  <c r="Q118" i="23"/>
  <c r="R118" i="23" s="1"/>
  <c r="V117" i="23"/>
  <c r="W117" i="23" s="1"/>
  <c r="U117" i="23"/>
  <c r="S117" i="23"/>
  <c r="R117" i="23"/>
  <c r="Q117" i="23"/>
  <c r="O117" i="23"/>
  <c r="T117" i="23" s="1"/>
  <c r="V116" i="23"/>
  <c r="W116" i="23" s="1"/>
  <c r="T116" i="23"/>
  <c r="S116" i="23"/>
  <c r="R116" i="23"/>
  <c r="Q116" i="23"/>
  <c r="V115" i="23"/>
  <c r="W115" i="23" s="1"/>
  <c r="U115" i="23"/>
  <c r="T115" i="23"/>
  <c r="S115" i="23"/>
  <c r="R115" i="23"/>
  <c r="Q115" i="23"/>
  <c r="V114" i="23"/>
  <c r="W114" i="23" s="1"/>
  <c r="O114" i="23"/>
  <c r="T114" i="23" s="1"/>
  <c r="N114" i="23"/>
  <c r="S114" i="23" s="1"/>
  <c r="K114" i="23"/>
  <c r="R114" i="23" s="1"/>
  <c r="J114" i="23"/>
  <c r="Q114" i="23" s="1"/>
  <c r="V113" i="23"/>
  <c r="W113" i="23" s="1"/>
  <c r="T113" i="23"/>
  <c r="R113" i="23"/>
  <c r="S113" i="23" s="1"/>
  <c r="Q113" i="23"/>
  <c r="V112" i="23"/>
  <c r="W112" i="23" s="1"/>
  <c r="T112" i="23"/>
  <c r="S112" i="23"/>
  <c r="Q112" i="23"/>
  <c r="R112" i="23" s="1"/>
  <c r="V111" i="23"/>
  <c r="W111" i="23" s="1"/>
  <c r="T111" i="23"/>
  <c r="S111" i="23"/>
  <c r="Q111" i="23"/>
  <c r="R111" i="23" s="1"/>
  <c r="V110" i="23"/>
  <c r="W110" i="23" s="1"/>
  <c r="T110" i="23"/>
  <c r="K110" i="23"/>
  <c r="R110" i="23" s="1"/>
  <c r="S110" i="23" s="1"/>
  <c r="J110" i="23"/>
  <c r="Q110" i="23" s="1"/>
  <c r="V109" i="23"/>
  <c r="W109" i="23" s="1"/>
  <c r="T109" i="23"/>
  <c r="R109" i="23"/>
  <c r="S109" i="23" s="1"/>
  <c r="Q109" i="23"/>
  <c r="V108" i="23"/>
  <c r="W108" i="23" s="1"/>
  <c r="T108" i="23"/>
  <c r="R108" i="23"/>
  <c r="S108" i="23" s="1"/>
  <c r="Q108" i="23"/>
  <c r="V107" i="23"/>
  <c r="W107" i="23" s="1"/>
  <c r="T107" i="23"/>
  <c r="R107" i="23"/>
  <c r="S107" i="23" s="1"/>
  <c r="Q107" i="23"/>
  <c r="V106" i="23"/>
  <c r="W106" i="23" s="1"/>
  <c r="T106" i="23"/>
  <c r="R106" i="23"/>
  <c r="S106" i="23" s="1"/>
  <c r="Q106" i="23"/>
  <c r="V105" i="23"/>
  <c r="T105" i="23"/>
  <c r="R105" i="23"/>
  <c r="S105" i="23" s="1"/>
  <c r="Q105" i="23"/>
  <c r="V104" i="23"/>
  <c r="T104" i="23"/>
  <c r="R104" i="23"/>
  <c r="S104" i="23" s="1"/>
  <c r="Q104" i="23"/>
  <c r="V103" i="23"/>
  <c r="W103" i="23" s="1"/>
  <c r="T103" i="23"/>
  <c r="R103" i="23"/>
  <c r="S103" i="23" s="1"/>
  <c r="Q103" i="23"/>
  <c r="V102" i="23"/>
  <c r="W102" i="23" s="1"/>
  <c r="T102" i="23"/>
  <c r="Q102" i="23"/>
  <c r="V101" i="23"/>
  <c r="W101" i="23" s="1"/>
  <c r="T101" i="23"/>
  <c r="R101" i="23"/>
  <c r="S101" i="23" s="1"/>
  <c r="Q101" i="23"/>
  <c r="V100" i="23"/>
  <c r="W100" i="23" s="1"/>
  <c r="T100" i="23"/>
  <c r="R100" i="23"/>
  <c r="S100" i="23" s="1"/>
  <c r="Q100" i="23"/>
  <c r="W99" i="23"/>
  <c r="V99" i="23"/>
  <c r="U99" i="23"/>
  <c r="T99" i="23"/>
  <c r="L99" i="23"/>
  <c r="J99" i="23"/>
  <c r="Q99" i="23" s="1"/>
  <c r="V98" i="23"/>
  <c r="W98" i="23" s="1"/>
  <c r="U98" i="23"/>
  <c r="T98" i="23"/>
  <c r="R98" i="23"/>
  <c r="S98" i="23" s="1"/>
  <c r="Q98" i="23"/>
  <c r="V97" i="23"/>
  <c r="W97" i="23" s="1"/>
  <c r="T97" i="23"/>
  <c r="R97" i="23"/>
  <c r="S97" i="23" s="1"/>
  <c r="Q97" i="23"/>
  <c r="V96" i="23"/>
  <c r="W96" i="23" s="1"/>
  <c r="R96" i="23"/>
  <c r="S96" i="23" s="1"/>
  <c r="Q96" i="23"/>
  <c r="O96" i="23"/>
  <c r="T96" i="23" s="1"/>
  <c r="P95" i="23"/>
  <c r="V95" i="23" s="1"/>
  <c r="O95" i="23"/>
  <c r="T95" i="23" s="1"/>
  <c r="N95" i="23"/>
  <c r="K95" i="23"/>
  <c r="R95" i="23" s="1"/>
  <c r="S95" i="23" s="1"/>
  <c r="J95" i="23"/>
  <c r="Q95" i="23" s="1"/>
  <c r="V94" i="23"/>
  <c r="W94" i="23" s="1"/>
  <c r="R94" i="23"/>
  <c r="S94" i="23" s="1"/>
  <c r="Q94" i="23"/>
  <c r="O94" i="23"/>
  <c r="T94" i="23" s="1"/>
  <c r="V93" i="23"/>
  <c r="W93" i="23" s="1"/>
  <c r="U93" i="23"/>
  <c r="T93" i="23"/>
  <c r="S93" i="23"/>
  <c r="R93" i="23"/>
  <c r="Q93" i="23"/>
  <c r="V92" i="23"/>
  <c r="U92" i="23"/>
  <c r="T92" i="23"/>
  <c r="S92" i="23"/>
  <c r="R92" i="23"/>
  <c r="Q92" i="23"/>
  <c r="Y91" i="23"/>
  <c r="X91" i="23"/>
  <c r="V91" i="23"/>
  <c r="W91" i="23" s="1"/>
  <c r="T91" i="23"/>
  <c r="S91" i="23"/>
  <c r="K91" i="23"/>
  <c r="R91" i="23" s="1"/>
  <c r="J91" i="23"/>
  <c r="J147" i="23" s="1"/>
  <c r="Y90" i="23"/>
  <c r="V90" i="23"/>
  <c r="W90" i="23" s="1"/>
  <c r="T90" i="23"/>
  <c r="R90" i="23"/>
  <c r="S90" i="23" s="1"/>
  <c r="Q90" i="23"/>
  <c r="V89" i="23"/>
  <c r="W89" i="23" s="1"/>
  <c r="T89" i="23"/>
  <c r="R89" i="23"/>
  <c r="S89" i="23" s="1"/>
  <c r="Q89" i="23"/>
  <c r="V88" i="23"/>
  <c r="W88" i="23" s="1"/>
  <c r="T88" i="23"/>
  <c r="R88" i="23"/>
  <c r="V87" i="23"/>
  <c r="W87" i="23" s="1"/>
  <c r="T87" i="23"/>
  <c r="R87" i="23"/>
  <c r="S87" i="23" s="1"/>
  <c r="Q87" i="23"/>
  <c r="V86" i="23"/>
  <c r="W86" i="23" s="1"/>
  <c r="T86" i="23"/>
  <c r="R86" i="23"/>
  <c r="S86" i="23" s="1"/>
  <c r="Q86" i="23"/>
  <c r="V85" i="23"/>
  <c r="W85" i="23" s="1"/>
  <c r="T85" i="23"/>
  <c r="R85" i="23"/>
  <c r="S85" i="23" s="1"/>
  <c r="Q85" i="23"/>
  <c r="V84" i="23"/>
  <c r="T84" i="23"/>
  <c r="T83" i="23"/>
  <c r="S83" i="23"/>
  <c r="R83" i="23"/>
  <c r="Q83" i="23"/>
  <c r="P83" i="23"/>
  <c r="V83" i="23" s="1"/>
  <c r="V82" i="23"/>
  <c r="W82" i="23" s="1"/>
  <c r="T82" i="23"/>
  <c r="R82" i="23"/>
  <c r="S82" i="23" s="1"/>
  <c r="Q82" i="23"/>
  <c r="V81" i="23"/>
  <c r="W81" i="23" s="1"/>
  <c r="T81" i="23"/>
  <c r="R81" i="23"/>
  <c r="S81" i="23" s="1"/>
  <c r="Q81" i="23"/>
  <c r="V80" i="23"/>
  <c r="W80" i="23" s="1"/>
  <c r="T80" i="23"/>
  <c r="R80" i="23"/>
  <c r="S80" i="23" s="1"/>
  <c r="Q80" i="23"/>
  <c r="V79" i="23"/>
  <c r="W79" i="23" s="1"/>
  <c r="T79" i="23"/>
  <c r="R79" i="23"/>
  <c r="S79" i="23" s="1"/>
  <c r="Q79" i="23"/>
  <c r="V78" i="23"/>
  <c r="W78" i="23" s="1"/>
  <c r="T78" i="23"/>
  <c r="R78" i="23"/>
  <c r="S78" i="23" s="1"/>
  <c r="Q78" i="23"/>
  <c r="V77" i="23"/>
  <c r="W77" i="23" s="1"/>
  <c r="T77" i="23"/>
  <c r="R77" i="23"/>
  <c r="S77" i="23" s="1"/>
  <c r="Q77" i="23"/>
  <c r="V75" i="23"/>
  <c r="W75" i="23" s="1"/>
  <c r="T75" i="23"/>
  <c r="R75" i="23"/>
  <c r="S75" i="23" s="1"/>
  <c r="Q75" i="23"/>
  <c r="V74" i="23"/>
  <c r="W74" i="23" s="1"/>
  <c r="T74" i="23"/>
  <c r="R74" i="23"/>
  <c r="S74" i="23" s="1"/>
  <c r="Q74" i="23"/>
  <c r="V73" i="23"/>
  <c r="W73" i="23" s="1"/>
  <c r="T73" i="23"/>
  <c r="R73" i="23"/>
  <c r="S73" i="23" s="1"/>
  <c r="Q73" i="23"/>
  <c r="V72" i="23"/>
  <c r="W72" i="23" s="1"/>
  <c r="R72" i="23"/>
  <c r="S72" i="23" s="1"/>
  <c r="Q72" i="23"/>
  <c r="O72" i="23"/>
  <c r="T72" i="23" s="1"/>
  <c r="Y71" i="23"/>
  <c r="V71" i="23"/>
  <c r="W71" i="23" s="1"/>
  <c r="T71" i="23"/>
  <c r="R71" i="23"/>
  <c r="S71" i="23" s="1"/>
  <c r="Q71" i="23"/>
  <c r="V70" i="23"/>
  <c r="W70" i="23" s="1"/>
  <c r="T70" i="23"/>
  <c r="R70" i="23"/>
  <c r="S70" i="23" s="1"/>
  <c r="Q70" i="23"/>
  <c r="V69" i="23"/>
  <c r="W69" i="23" s="1"/>
  <c r="T69" i="23"/>
  <c r="R69" i="23"/>
  <c r="S69" i="23" s="1"/>
  <c r="Q69" i="23"/>
  <c r="V68" i="23"/>
  <c r="W68" i="23" s="1"/>
  <c r="T68" i="23"/>
  <c r="R68" i="23"/>
  <c r="S68" i="23" s="1"/>
  <c r="Q68" i="23"/>
  <c r="V67" i="23"/>
  <c r="W67" i="23" s="1"/>
  <c r="T67" i="23"/>
  <c r="R67" i="23"/>
  <c r="S67" i="23" s="1"/>
  <c r="Q67" i="23"/>
  <c r="V66" i="23"/>
  <c r="W66" i="23" s="1"/>
  <c r="R66" i="23"/>
  <c r="S66" i="23" s="1"/>
  <c r="Q66" i="23"/>
  <c r="V65" i="23"/>
  <c r="W65" i="23" s="1"/>
  <c r="T65" i="23"/>
  <c r="R65" i="23"/>
  <c r="S65" i="23" s="1"/>
  <c r="Q65" i="23"/>
  <c r="V64" i="23"/>
  <c r="W64" i="23" s="1"/>
  <c r="T64" i="23"/>
  <c r="R64" i="23"/>
  <c r="S64" i="23" s="1"/>
  <c r="Q64" i="23"/>
  <c r="V63" i="23"/>
  <c r="W63" i="23" s="1"/>
  <c r="Y63" i="23" s="1"/>
  <c r="T63" i="23"/>
  <c r="R63" i="23"/>
  <c r="S63" i="23" s="1"/>
  <c r="Q63" i="23"/>
  <c r="V62" i="23"/>
  <c r="W62" i="23" s="1"/>
  <c r="T62" i="23"/>
  <c r="R62" i="23"/>
  <c r="S62" i="23" s="1"/>
  <c r="Q62" i="23"/>
  <c r="V60" i="23"/>
  <c r="W60" i="23" s="1"/>
  <c r="T60" i="23"/>
  <c r="S60" i="23"/>
  <c r="R60" i="23"/>
  <c r="Q60" i="23"/>
  <c r="V59" i="23"/>
  <c r="W59" i="23" s="1"/>
  <c r="T59" i="23"/>
  <c r="S59" i="23"/>
  <c r="R59" i="23"/>
  <c r="Q59" i="23"/>
  <c r="V58" i="23"/>
  <c r="W58" i="23" s="1"/>
  <c r="T58" i="23"/>
  <c r="S58" i="23"/>
  <c r="R58" i="23"/>
  <c r="Q58" i="23"/>
  <c r="V57" i="23"/>
  <c r="W57" i="23" s="1"/>
  <c r="U57" i="23"/>
  <c r="T57" i="23"/>
  <c r="S57" i="23"/>
  <c r="R57" i="23"/>
  <c r="Q57" i="23"/>
  <c r="T56" i="23"/>
  <c r="S56" i="23"/>
  <c r="R56" i="23"/>
  <c r="Q56" i="23"/>
  <c r="P56" i="23"/>
  <c r="V56" i="23" s="1"/>
  <c r="V55" i="23"/>
  <c r="W55" i="23" s="1"/>
  <c r="T55" i="23"/>
  <c r="S55" i="23"/>
  <c r="R55" i="23"/>
  <c r="Q55" i="23"/>
  <c r="V54" i="23"/>
  <c r="W54" i="23" s="1"/>
  <c r="T54" i="23"/>
  <c r="S54" i="23"/>
  <c r="R54" i="23"/>
  <c r="Q54" i="23"/>
  <c r="V53" i="23"/>
  <c r="W53" i="23" s="1"/>
  <c r="T53" i="23"/>
  <c r="S53" i="23"/>
  <c r="R53" i="23"/>
  <c r="Q53" i="23"/>
  <c r="S52" i="23"/>
  <c r="R52" i="23"/>
  <c r="Q52" i="23"/>
  <c r="P52" i="23"/>
  <c r="V52" i="23" s="1"/>
  <c r="O52" i="23"/>
  <c r="T52" i="23" s="1"/>
  <c r="V51" i="23"/>
  <c r="W51" i="23" s="1"/>
  <c r="T51" i="23"/>
  <c r="S51" i="23"/>
  <c r="R51" i="23"/>
  <c r="Q51" i="23"/>
  <c r="S50" i="23"/>
  <c r="R50" i="23"/>
  <c r="Q50" i="23"/>
  <c r="P50" i="23"/>
  <c r="V50" i="23" s="1"/>
  <c r="O50" i="23"/>
  <c r="T50" i="23" s="1"/>
  <c r="V49" i="23"/>
  <c r="W49" i="23" s="1"/>
  <c r="T49" i="23"/>
  <c r="S49" i="23"/>
  <c r="R49" i="23"/>
  <c r="Q49" i="23"/>
  <c r="V48" i="23"/>
  <c r="W48" i="23" s="1"/>
  <c r="T48" i="23"/>
  <c r="S48" i="23"/>
  <c r="Q48" i="23"/>
  <c r="K48" i="23"/>
  <c r="R48" i="23" s="1"/>
  <c r="V47" i="23"/>
  <c r="W47" i="23" s="1"/>
  <c r="T47" i="23"/>
  <c r="S47" i="23"/>
  <c r="Q47" i="23"/>
  <c r="V46" i="23"/>
  <c r="W46" i="23" s="1"/>
  <c r="T46" i="23"/>
  <c r="S46" i="23"/>
  <c r="Q46" i="23"/>
  <c r="K46" i="23"/>
  <c r="R46" i="23" s="1"/>
  <c r="V45" i="23"/>
  <c r="W45" i="23" s="1"/>
  <c r="T45" i="23"/>
  <c r="S45" i="23"/>
  <c r="Q45" i="23"/>
  <c r="K45" i="23"/>
  <c r="R45" i="23" s="1"/>
  <c r="V44" i="23"/>
  <c r="W44" i="23" s="1"/>
  <c r="T44" i="23"/>
  <c r="S44" i="23"/>
  <c r="R44" i="23"/>
  <c r="Q44" i="23"/>
  <c r="V43" i="23"/>
  <c r="W43" i="23" s="1"/>
  <c r="S43" i="23"/>
  <c r="R43" i="23"/>
  <c r="Q43" i="23"/>
  <c r="O43" i="23"/>
  <c r="T43" i="23" s="1"/>
  <c r="V42" i="23"/>
  <c r="W42" i="23" s="1"/>
  <c r="T42" i="23"/>
  <c r="S42" i="23"/>
  <c r="R42" i="23"/>
  <c r="Q42" i="23"/>
  <c r="V41" i="23"/>
  <c r="W41" i="23" s="1"/>
  <c r="S41" i="23"/>
  <c r="R41" i="23"/>
  <c r="Q41" i="23"/>
  <c r="O41" i="23"/>
  <c r="T41" i="23" s="1"/>
  <c r="V40" i="23"/>
  <c r="W40" i="23" s="1"/>
  <c r="T40" i="23"/>
  <c r="S40" i="23"/>
  <c r="R40" i="23"/>
  <c r="T39" i="23"/>
  <c r="Q39" i="23"/>
  <c r="P39" i="23"/>
  <c r="V39" i="23" s="1"/>
  <c r="O39" i="23"/>
  <c r="N39" i="23"/>
  <c r="S39" i="23" s="1"/>
  <c r="K39" i="23"/>
  <c r="R39" i="23" s="1"/>
  <c r="V38" i="23"/>
  <c r="W38" i="23" s="1"/>
  <c r="T38" i="23"/>
  <c r="S38" i="23"/>
  <c r="R38" i="23"/>
  <c r="Q38" i="23"/>
  <c r="V37" i="23"/>
  <c r="W37" i="23" s="1"/>
  <c r="T37" i="23"/>
  <c r="S37" i="23"/>
  <c r="R37" i="23"/>
  <c r="Q37" i="23"/>
  <c r="V36" i="23"/>
  <c r="W36" i="23" s="1"/>
  <c r="T36" i="23"/>
  <c r="S36" i="23"/>
  <c r="R36" i="23"/>
  <c r="Q36" i="23"/>
  <c r="V35" i="23"/>
  <c r="W35" i="23" s="1"/>
  <c r="T35" i="23"/>
  <c r="S35" i="23"/>
  <c r="R35" i="23"/>
  <c r="Q35" i="23"/>
  <c r="V34" i="23"/>
  <c r="W34" i="23" s="1"/>
  <c r="T34" i="23"/>
  <c r="S34" i="23"/>
  <c r="R34" i="23"/>
  <c r="Q34" i="23"/>
  <c r="S33" i="23"/>
  <c r="R33" i="23"/>
  <c r="Q33" i="23"/>
  <c r="V32" i="23"/>
  <c r="W32" i="23" s="1"/>
  <c r="U32" i="23"/>
  <c r="S32" i="23"/>
  <c r="Q32" i="23"/>
  <c r="K32" i="23"/>
  <c r="R32" i="23" s="1"/>
  <c r="V31" i="23"/>
  <c r="W31" i="23" s="1"/>
  <c r="T31" i="23"/>
  <c r="S31" i="23"/>
  <c r="Q31" i="23"/>
  <c r="K31" i="23"/>
  <c r="R31" i="23" s="1"/>
  <c r="V30" i="23"/>
  <c r="W30" i="23" s="1"/>
  <c r="T30" i="23"/>
  <c r="S30" i="23"/>
  <c r="R30" i="23"/>
  <c r="Q30" i="23"/>
  <c r="V29" i="23"/>
  <c r="W29" i="23" s="1"/>
  <c r="T29" i="23"/>
  <c r="S29" i="23"/>
  <c r="R29" i="23"/>
  <c r="Q29" i="23"/>
  <c r="V28" i="23"/>
  <c r="W28" i="23" s="1"/>
  <c r="T28" i="23"/>
  <c r="S28" i="23"/>
  <c r="Q28" i="23"/>
  <c r="K28" i="23"/>
  <c r="R28" i="23" s="1"/>
  <c r="V27" i="23"/>
  <c r="W27" i="23" s="1"/>
  <c r="T27" i="23"/>
  <c r="S27" i="23"/>
  <c r="Q27" i="23"/>
  <c r="K27" i="23"/>
  <c r="R27" i="23" s="1"/>
  <c r="V26" i="23"/>
  <c r="W26" i="23" s="1"/>
  <c r="T26" i="23"/>
  <c r="S26" i="23"/>
  <c r="R26" i="23"/>
  <c r="Q26" i="23"/>
  <c r="V25" i="23"/>
  <c r="W25" i="23" s="1"/>
  <c r="T25" i="23"/>
  <c r="S25" i="23"/>
  <c r="R25" i="23"/>
  <c r="Q25" i="23"/>
  <c r="V24" i="23"/>
  <c r="W24" i="23" s="1"/>
  <c r="T24" i="23"/>
  <c r="S24" i="23"/>
  <c r="R24" i="23"/>
  <c r="Q24" i="23"/>
  <c r="V23" i="23"/>
  <c r="W23" i="23" s="1"/>
  <c r="T23" i="23"/>
  <c r="Q23" i="23"/>
  <c r="V22" i="23"/>
  <c r="W22" i="23" s="1"/>
  <c r="T22" i="23"/>
  <c r="S22" i="23"/>
  <c r="R22" i="23"/>
  <c r="Q22" i="23"/>
  <c r="V21" i="23"/>
  <c r="W21" i="23" s="1"/>
  <c r="T21" i="23"/>
  <c r="S21" i="23"/>
  <c r="R21" i="23"/>
  <c r="Q21" i="23"/>
  <c r="T20" i="23"/>
  <c r="S20" i="23"/>
  <c r="R20" i="23"/>
  <c r="Q20" i="23"/>
  <c r="P20" i="23"/>
  <c r="P147" i="23" s="1"/>
  <c r="O20" i="23"/>
  <c r="O147" i="23" s="1"/>
  <c r="V19" i="23"/>
  <c r="W19" i="23" s="1"/>
  <c r="T19" i="23"/>
  <c r="S19" i="23"/>
  <c r="R19" i="23"/>
  <c r="Q19" i="23"/>
  <c r="V18" i="23"/>
  <c r="W18" i="23" s="1"/>
  <c r="T18" i="23"/>
  <c r="S18" i="23"/>
  <c r="Q18" i="23"/>
  <c r="K18" i="23"/>
  <c r="R18" i="23" s="1"/>
  <c r="V17" i="23"/>
  <c r="W17" i="23" s="1"/>
  <c r="T17" i="23"/>
  <c r="S17" i="23"/>
  <c r="Q17" i="23"/>
  <c r="K17" i="23"/>
  <c r="R17" i="23" s="1"/>
  <c r="V16" i="23"/>
  <c r="W16" i="23" s="1"/>
  <c r="T16" i="23"/>
  <c r="S16" i="23"/>
  <c r="Q16" i="23"/>
  <c r="K16" i="23"/>
  <c r="R16" i="23" s="1"/>
  <c r="S15" i="23"/>
  <c r="R15" i="23"/>
  <c r="Q15" i="23"/>
  <c r="V14" i="23"/>
  <c r="W14" i="23" s="1"/>
  <c r="T14" i="23"/>
  <c r="Q14" i="23"/>
  <c r="M14" i="23"/>
  <c r="K14" i="23" s="1"/>
  <c r="S13" i="23"/>
  <c r="R13" i="23"/>
  <c r="Q13" i="23"/>
  <c r="S12" i="23"/>
  <c r="R12" i="23"/>
  <c r="Q12" i="23"/>
  <c r="V11" i="23"/>
  <c r="W11" i="23" s="1"/>
  <c r="T11" i="23"/>
  <c r="S11" i="23"/>
  <c r="Q11" i="23"/>
  <c r="M11" i="23"/>
  <c r="K11" i="23" s="1"/>
  <c r="R11" i="23" s="1"/>
  <c r="AF10" i="23"/>
  <c r="AH10" i="23" s="1"/>
  <c r="V10" i="23"/>
  <c r="T10" i="23"/>
  <c r="R10" i="23"/>
  <c r="Q10" i="23"/>
  <c r="U10" i="29" l="1"/>
  <c r="U16" i="29"/>
  <c r="U17" i="29"/>
  <c r="U21" i="29"/>
  <c r="U42" i="29"/>
  <c r="U49" i="29"/>
  <c r="U53" i="29"/>
  <c r="U55" i="29"/>
  <c r="U69" i="29"/>
  <c r="U75" i="29"/>
  <c r="U80" i="29"/>
  <c r="U88" i="29"/>
  <c r="U97" i="29"/>
  <c r="U100" i="29"/>
  <c r="U104" i="29"/>
  <c r="U109" i="29"/>
  <c r="U123" i="29"/>
  <c r="U131" i="29"/>
  <c r="U137" i="29"/>
  <c r="U141" i="29"/>
  <c r="U145" i="29"/>
  <c r="Y64" i="28"/>
  <c r="Y62" i="28"/>
  <c r="U28" i="28"/>
  <c r="U30" i="28"/>
  <c r="U40" i="28"/>
  <c r="U44" i="28"/>
  <c r="U62" i="28"/>
  <c r="U64" i="28"/>
  <c r="U72" i="28"/>
  <c r="U78" i="28"/>
  <c r="U90" i="28"/>
  <c r="U91" i="28"/>
  <c r="U100" i="28"/>
  <c r="Y105" i="28"/>
  <c r="U106" i="28"/>
  <c r="U108" i="28"/>
  <c r="U119" i="28"/>
  <c r="U120" i="28"/>
  <c r="U124" i="28"/>
  <c r="U129" i="28"/>
  <c r="U17" i="28"/>
  <c r="U27" i="28"/>
  <c r="U31" i="28"/>
  <c r="U45" i="28"/>
  <c r="U48" i="28"/>
  <c r="U54" i="28"/>
  <c r="U75" i="28"/>
  <c r="U77" i="28"/>
  <c r="U80" i="28"/>
  <c r="U104" i="28"/>
  <c r="U114" i="28"/>
  <c r="U122" i="28"/>
  <c r="U141" i="28"/>
  <c r="Y64" i="27"/>
  <c r="U17" i="27"/>
  <c r="U31" i="27"/>
  <c r="U45" i="27"/>
  <c r="U54" i="27"/>
  <c r="U63" i="27"/>
  <c r="U104" i="27"/>
  <c r="U129" i="27"/>
  <c r="U130" i="27"/>
  <c r="U10" i="27"/>
  <c r="U26" i="27"/>
  <c r="U28" i="27"/>
  <c r="U30" i="27"/>
  <c r="U40" i="27"/>
  <c r="U44" i="27"/>
  <c r="U46" i="27"/>
  <c r="U47" i="27"/>
  <c r="U59" i="27"/>
  <c r="U64" i="27"/>
  <c r="U91" i="27"/>
  <c r="U100" i="27"/>
  <c r="U102" i="27"/>
  <c r="U109" i="27"/>
  <c r="U21" i="26"/>
  <c r="U23" i="26"/>
  <c r="U34" i="26"/>
  <c r="U38" i="26"/>
  <c r="U42" i="26"/>
  <c r="U69" i="26"/>
  <c r="U75" i="26"/>
  <c r="U80" i="26"/>
  <c r="U88" i="26"/>
  <c r="U93" i="26"/>
  <c r="U94" i="26"/>
  <c r="U101" i="26"/>
  <c r="U106" i="26"/>
  <c r="U109" i="26"/>
  <c r="U121" i="26"/>
  <c r="U19" i="26"/>
  <c r="U97" i="26"/>
  <c r="U103" i="26"/>
  <c r="Y104" i="26"/>
  <c r="U111" i="26"/>
  <c r="Y118" i="26"/>
  <c r="U129" i="26"/>
  <c r="U130" i="26"/>
  <c r="U139" i="26"/>
  <c r="U19" i="25"/>
  <c r="U22" i="25"/>
  <c r="U24" i="25"/>
  <c r="U26" i="25"/>
  <c r="U34" i="25"/>
  <c r="U36" i="25"/>
  <c r="U37" i="25"/>
  <c r="U38" i="25"/>
  <c r="U42" i="25"/>
  <c r="U49" i="25"/>
  <c r="U55" i="25"/>
  <c r="U69" i="25"/>
  <c r="U75" i="25"/>
  <c r="U80" i="25"/>
  <c r="U94" i="25"/>
  <c r="U102" i="25"/>
  <c r="U109" i="25"/>
  <c r="U112" i="25"/>
  <c r="U115" i="25"/>
  <c r="U125" i="25"/>
  <c r="U137" i="25"/>
  <c r="U139" i="25"/>
  <c r="U141" i="25"/>
  <c r="U105" i="25"/>
  <c r="U117" i="25"/>
  <c r="U121" i="25"/>
  <c r="U99" i="24"/>
  <c r="Y105" i="24"/>
  <c r="U106" i="24"/>
  <c r="U138" i="24"/>
  <c r="U11" i="24"/>
  <c r="U14" i="24"/>
  <c r="U21" i="24"/>
  <c r="U23" i="24"/>
  <c r="U25" i="24"/>
  <c r="U29" i="24"/>
  <c r="U34" i="24"/>
  <c r="U36" i="24"/>
  <c r="U38" i="24"/>
  <c r="U43" i="24"/>
  <c r="U51" i="24"/>
  <c r="U58" i="24"/>
  <c r="U60" i="24"/>
  <c r="Y63" i="24"/>
  <c r="U67" i="24"/>
  <c r="U71" i="24"/>
  <c r="U73" i="24"/>
  <c r="U78" i="24"/>
  <c r="U82" i="24"/>
  <c r="U86" i="24"/>
  <c r="U88" i="24"/>
  <c r="U97" i="24"/>
  <c r="U104" i="24"/>
  <c r="U108" i="24"/>
  <c r="U112" i="24"/>
  <c r="U117" i="24"/>
  <c r="R11" i="29"/>
  <c r="W39" i="29"/>
  <c r="U39" i="29"/>
  <c r="W52" i="29"/>
  <c r="U52" i="29"/>
  <c r="W56" i="29"/>
  <c r="U56" i="29"/>
  <c r="Y62" i="29"/>
  <c r="Y64" i="29"/>
  <c r="Y65" i="29"/>
  <c r="W50" i="29"/>
  <c r="U50" i="29"/>
  <c r="W83" i="29"/>
  <c r="U83" i="29"/>
  <c r="U11" i="29"/>
  <c r="U14" i="29"/>
  <c r="U19" i="29"/>
  <c r="T20" i="29"/>
  <c r="T147" i="29" s="1"/>
  <c r="V20" i="29"/>
  <c r="V147" i="29" s="1"/>
  <c r="Q91" i="29"/>
  <c r="U91" i="29"/>
  <c r="W95" i="29"/>
  <c r="U95" i="29"/>
  <c r="Q147" i="29"/>
  <c r="S10" i="29"/>
  <c r="N14" i="29"/>
  <c r="U22" i="29"/>
  <c r="U24" i="29"/>
  <c r="U26" i="29"/>
  <c r="U27" i="29"/>
  <c r="U28" i="29"/>
  <c r="U30" i="29"/>
  <c r="U31" i="29"/>
  <c r="U35" i="29"/>
  <c r="U37" i="29"/>
  <c r="U40" i="29"/>
  <c r="U41" i="29"/>
  <c r="U44" i="29"/>
  <c r="U45" i="29"/>
  <c r="U46" i="29"/>
  <c r="U47" i="29"/>
  <c r="U48" i="29"/>
  <c r="U54" i="29"/>
  <c r="U57" i="29"/>
  <c r="U59" i="29"/>
  <c r="U62" i="29"/>
  <c r="U63" i="29"/>
  <c r="U64" i="29"/>
  <c r="U65" i="29"/>
  <c r="U68" i="29"/>
  <c r="U70" i="29"/>
  <c r="U72" i="29"/>
  <c r="U74" i="29"/>
  <c r="U77" i="29"/>
  <c r="U79" i="29"/>
  <c r="U81" i="29"/>
  <c r="U85" i="29"/>
  <c r="U87" i="29"/>
  <c r="U89" i="29"/>
  <c r="U93" i="29"/>
  <c r="U94" i="29"/>
  <c r="U96" i="29"/>
  <c r="U98" i="29"/>
  <c r="K99" i="29"/>
  <c r="R99" i="29" s="1"/>
  <c r="S99" i="29" s="1"/>
  <c r="U99" i="29"/>
  <c r="U103" i="29"/>
  <c r="Y104" i="29"/>
  <c r="Y105" i="29"/>
  <c r="U107" i="29"/>
  <c r="Y115" i="29"/>
  <c r="U105" i="29"/>
  <c r="U106" i="29"/>
  <c r="U108" i="29"/>
  <c r="U110" i="29"/>
  <c r="U112" i="29"/>
  <c r="U114" i="29"/>
  <c r="U116" i="29"/>
  <c r="U117" i="29"/>
  <c r="U120" i="29"/>
  <c r="U122" i="29"/>
  <c r="U124" i="29"/>
  <c r="U126" i="29"/>
  <c r="U127" i="29"/>
  <c r="U128" i="29"/>
  <c r="U132" i="29"/>
  <c r="U133" i="29"/>
  <c r="U136" i="29"/>
  <c r="U138" i="29"/>
  <c r="U140" i="29"/>
  <c r="U142" i="29"/>
  <c r="U144" i="29"/>
  <c r="U146" i="29"/>
  <c r="W39" i="28"/>
  <c r="U39" i="28"/>
  <c r="W50" i="28"/>
  <c r="U50" i="28"/>
  <c r="W52" i="28"/>
  <c r="U52" i="28"/>
  <c r="K147" i="28"/>
  <c r="R11" i="28"/>
  <c r="W56" i="28"/>
  <c r="U56" i="28"/>
  <c r="R147" i="28"/>
  <c r="V147" i="28"/>
  <c r="U11" i="28"/>
  <c r="U14" i="28"/>
  <c r="U19" i="28"/>
  <c r="T20" i="28"/>
  <c r="T147" i="28" s="1"/>
  <c r="V20" i="28"/>
  <c r="U21" i="28"/>
  <c r="U23" i="28"/>
  <c r="U25" i="28"/>
  <c r="U29" i="28"/>
  <c r="U34" i="28"/>
  <c r="U36" i="28"/>
  <c r="U38" i="28"/>
  <c r="U42" i="28"/>
  <c r="U43" i="28"/>
  <c r="U49" i="28"/>
  <c r="U51" i="28"/>
  <c r="U53" i="28"/>
  <c r="U55" i="28"/>
  <c r="U58" i="28"/>
  <c r="U60" i="28"/>
  <c r="U67" i="28"/>
  <c r="U69" i="28"/>
  <c r="U71" i="28"/>
  <c r="U73" i="28"/>
  <c r="W95" i="28"/>
  <c r="U95" i="28"/>
  <c r="N14" i="28"/>
  <c r="W83" i="28"/>
  <c r="U83" i="28"/>
  <c r="X115" i="28"/>
  <c r="Y115" i="28"/>
  <c r="U74" i="28"/>
  <c r="U79" i="28"/>
  <c r="U81" i="28"/>
  <c r="U85" i="28"/>
  <c r="U87" i="28"/>
  <c r="U89" i="28"/>
  <c r="U93" i="28"/>
  <c r="U94" i="28"/>
  <c r="U96" i="28"/>
  <c r="U98" i="28"/>
  <c r="K99" i="28"/>
  <c r="R99" i="28" s="1"/>
  <c r="S99" i="28" s="1"/>
  <c r="U99" i="28"/>
  <c r="Y104" i="28"/>
  <c r="U107" i="28"/>
  <c r="U109" i="28"/>
  <c r="U111" i="28"/>
  <c r="U113" i="28"/>
  <c r="U115" i="28"/>
  <c r="U118" i="28"/>
  <c r="U121" i="28"/>
  <c r="U123" i="28"/>
  <c r="U125" i="28"/>
  <c r="J147" i="28"/>
  <c r="U102" i="28"/>
  <c r="U128" i="28"/>
  <c r="U132" i="28"/>
  <c r="U133" i="28"/>
  <c r="U136" i="28"/>
  <c r="U138" i="28"/>
  <c r="U140" i="28"/>
  <c r="U142" i="28"/>
  <c r="U144" i="28"/>
  <c r="U146" i="28"/>
  <c r="R11" i="27"/>
  <c r="V147" i="27"/>
  <c r="U11" i="27"/>
  <c r="U14" i="27"/>
  <c r="U19" i="27"/>
  <c r="T20" i="27"/>
  <c r="T147" i="27" s="1"/>
  <c r="V20" i="27"/>
  <c r="W21" i="27"/>
  <c r="U21" i="27"/>
  <c r="W23" i="27"/>
  <c r="U23" i="27"/>
  <c r="W25" i="27"/>
  <c r="U25" i="27"/>
  <c r="W56" i="27"/>
  <c r="U56" i="27"/>
  <c r="W83" i="27"/>
  <c r="U83" i="27"/>
  <c r="N14" i="27"/>
  <c r="W39" i="27"/>
  <c r="U39" i="27"/>
  <c r="W50" i="27"/>
  <c r="U50" i="27"/>
  <c r="W52" i="27"/>
  <c r="U52" i="27"/>
  <c r="U29" i="27"/>
  <c r="U34" i="27"/>
  <c r="U36" i="27"/>
  <c r="U38" i="27"/>
  <c r="U42" i="27"/>
  <c r="U43" i="27"/>
  <c r="U49" i="27"/>
  <c r="U51" i="27"/>
  <c r="U53" i="27"/>
  <c r="U55" i="27"/>
  <c r="U58" i="27"/>
  <c r="U60" i="27"/>
  <c r="U67" i="27"/>
  <c r="U69" i="27"/>
  <c r="U71" i="27"/>
  <c r="U73" i="27"/>
  <c r="U75" i="27"/>
  <c r="U78" i="27"/>
  <c r="U80" i="27"/>
  <c r="U82" i="27"/>
  <c r="U86" i="27"/>
  <c r="U88" i="27"/>
  <c r="W95" i="27"/>
  <c r="U95" i="27"/>
  <c r="U93" i="27"/>
  <c r="U94" i="27"/>
  <c r="U96" i="27"/>
  <c r="U98" i="27"/>
  <c r="K99" i="27"/>
  <c r="R99" i="27" s="1"/>
  <c r="S99" i="27" s="1"/>
  <c r="U99" i="27"/>
  <c r="U101" i="27"/>
  <c r="U103" i="27"/>
  <c r="Y104" i="27"/>
  <c r="Y105" i="27"/>
  <c r="U107" i="27"/>
  <c r="Y115" i="27"/>
  <c r="J147" i="27"/>
  <c r="U105" i="27"/>
  <c r="U110" i="27"/>
  <c r="U112" i="27"/>
  <c r="U114" i="27"/>
  <c r="U116" i="27"/>
  <c r="U117" i="27"/>
  <c r="U120" i="27"/>
  <c r="U122" i="27"/>
  <c r="U124" i="27"/>
  <c r="U126" i="27"/>
  <c r="U127" i="27"/>
  <c r="U128" i="27"/>
  <c r="U132" i="27"/>
  <c r="U133" i="27"/>
  <c r="U136" i="27"/>
  <c r="U138" i="27"/>
  <c r="U140" i="27"/>
  <c r="U142" i="27"/>
  <c r="U144" i="27"/>
  <c r="U146" i="27"/>
  <c r="R14" i="26"/>
  <c r="N14" i="26"/>
  <c r="V20" i="26"/>
  <c r="W52" i="26"/>
  <c r="U52" i="26"/>
  <c r="W56" i="26"/>
  <c r="U56" i="26"/>
  <c r="Y62" i="26"/>
  <c r="Y64" i="26"/>
  <c r="Y65" i="26"/>
  <c r="S10" i="26"/>
  <c r="U10" i="26"/>
  <c r="W10" i="26"/>
  <c r="R11" i="26"/>
  <c r="R147" i="26" s="1"/>
  <c r="U16" i="26"/>
  <c r="U17" i="26"/>
  <c r="U18" i="26"/>
  <c r="U22" i="26"/>
  <c r="U24" i="26"/>
  <c r="U26" i="26"/>
  <c r="U27" i="26"/>
  <c r="U28" i="26"/>
  <c r="W39" i="26"/>
  <c r="U39" i="26"/>
  <c r="W50" i="26"/>
  <c r="U50" i="26"/>
  <c r="W83" i="26"/>
  <c r="U83" i="26"/>
  <c r="U30" i="26"/>
  <c r="U31" i="26"/>
  <c r="U35" i="26"/>
  <c r="U37" i="26"/>
  <c r="U40" i="26"/>
  <c r="U41" i="26"/>
  <c r="U44" i="26"/>
  <c r="U45" i="26"/>
  <c r="U46" i="26"/>
  <c r="U47" i="26"/>
  <c r="U48" i="26"/>
  <c r="U54" i="26"/>
  <c r="U57" i="26"/>
  <c r="U59" i="26"/>
  <c r="U62" i="26"/>
  <c r="U63" i="26"/>
  <c r="U64" i="26"/>
  <c r="U65" i="26"/>
  <c r="U68" i="26"/>
  <c r="U70" i="26"/>
  <c r="U72" i="26"/>
  <c r="U74" i="26"/>
  <c r="U77" i="26"/>
  <c r="U79" i="26"/>
  <c r="U81" i="26"/>
  <c r="U85" i="26"/>
  <c r="U87" i="26"/>
  <c r="U89" i="26"/>
  <c r="Q91" i="26"/>
  <c r="Q147" i="26" s="1"/>
  <c r="W95" i="26"/>
  <c r="U95" i="26"/>
  <c r="U96" i="26"/>
  <c r="U98" i="26"/>
  <c r="K99" i="26"/>
  <c r="R99" i="26" s="1"/>
  <c r="S99" i="26" s="1"/>
  <c r="U99" i="26"/>
  <c r="Y105" i="26"/>
  <c r="U107" i="26"/>
  <c r="Y115" i="26"/>
  <c r="U100" i="26"/>
  <c r="U102" i="26"/>
  <c r="U110" i="26"/>
  <c r="U112" i="26"/>
  <c r="U114" i="26"/>
  <c r="U116" i="26"/>
  <c r="U117" i="26"/>
  <c r="U120" i="26"/>
  <c r="U122" i="26"/>
  <c r="U124" i="26"/>
  <c r="U126" i="26"/>
  <c r="U127" i="26"/>
  <c r="U128" i="26"/>
  <c r="U132" i="26"/>
  <c r="U133" i="26"/>
  <c r="U136" i="26"/>
  <c r="U138" i="26"/>
  <c r="U140" i="26"/>
  <c r="U142" i="26"/>
  <c r="U144" i="26"/>
  <c r="U146" i="26"/>
  <c r="R14" i="25"/>
  <c r="N14" i="25"/>
  <c r="T20" i="25"/>
  <c r="T147" i="25" s="1"/>
  <c r="V20" i="25"/>
  <c r="U21" i="25"/>
  <c r="U23" i="25"/>
  <c r="U25" i="25"/>
  <c r="W50" i="25"/>
  <c r="U50" i="25"/>
  <c r="W83" i="25"/>
  <c r="U83" i="25"/>
  <c r="S10" i="25"/>
  <c r="U10" i="25"/>
  <c r="W10" i="25"/>
  <c r="R11" i="25"/>
  <c r="R147" i="25" s="1"/>
  <c r="U16" i="25"/>
  <c r="U17" i="25"/>
  <c r="U18" i="25"/>
  <c r="W27" i="25"/>
  <c r="U27" i="25"/>
  <c r="W39" i="25"/>
  <c r="U39" i="25"/>
  <c r="W52" i="25"/>
  <c r="U52" i="25"/>
  <c r="W56" i="25"/>
  <c r="U56" i="25"/>
  <c r="Y62" i="25"/>
  <c r="Y64" i="25"/>
  <c r="Y65" i="25"/>
  <c r="U28" i="25"/>
  <c r="U30" i="25"/>
  <c r="U31" i="25"/>
  <c r="U35" i="25"/>
  <c r="U40" i="25"/>
  <c r="U41" i="25"/>
  <c r="U44" i="25"/>
  <c r="U45" i="25"/>
  <c r="U46" i="25"/>
  <c r="U47" i="25"/>
  <c r="U48" i="25"/>
  <c r="U54" i="25"/>
  <c r="U57" i="25"/>
  <c r="U59" i="25"/>
  <c r="U62" i="25"/>
  <c r="U63" i="25"/>
  <c r="U64" i="25"/>
  <c r="U65" i="25"/>
  <c r="U68" i="25"/>
  <c r="U70" i="25"/>
  <c r="U72" i="25"/>
  <c r="U74" i="25"/>
  <c r="U77" i="25"/>
  <c r="U79" i="25"/>
  <c r="U81" i="25"/>
  <c r="U85" i="25"/>
  <c r="U87" i="25"/>
  <c r="U89" i="25"/>
  <c r="W95" i="25"/>
  <c r="U95" i="25"/>
  <c r="X115" i="25"/>
  <c r="Y115" i="25"/>
  <c r="U96" i="25"/>
  <c r="U98" i="25"/>
  <c r="K99" i="25"/>
  <c r="R99" i="25" s="1"/>
  <c r="S99" i="25" s="1"/>
  <c r="U99" i="25"/>
  <c r="U101" i="25"/>
  <c r="U103" i="25"/>
  <c r="Y104" i="25"/>
  <c r="Y105" i="25"/>
  <c r="U107" i="25"/>
  <c r="U118" i="25"/>
  <c r="J147" i="25"/>
  <c r="U91" i="25"/>
  <c r="U106" i="25"/>
  <c r="U108" i="25"/>
  <c r="U110" i="25"/>
  <c r="U114" i="25"/>
  <c r="U116" i="25"/>
  <c r="U120" i="25"/>
  <c r="U122" i="25"/>
  <c r="U124" i="25"/>
  <c r="U126" i="25"/>
  <c r="U127" i="25"/>
  <c r="U128" i="25"/>
  <c r="U132" i="25"/>
  <c r="U133" i="25"/>
  <c r="U136" i="25"/>
  <c r="U138" i="25"/>
  <c r="U140" i="25"/>
  <c r="U142" i="25"/>
  <c r="U144" i="25"/>
  <c r="U146" i="25"/>
  <c r="W39" i="24"/>
  <c r="U39" i="24"/>
  <c r="W52" i="24"/>
  <c r="U52" i="24"/>
  <c r="W56" i="24"/>
  <c r="U56" i="24"/>
  <c r="Y62" i="24"/>
  <c r="Y64" i="24"/>
  <c r="Y65" i="24"/>
  <c r="R14" i="24"/>
  <c r="N14" i="24"/>
  <c r="W50" i="24"/>
  <c r="U50" i="24"/>
  <c r="W83" i="24"/>
  <c r="U83" i="24"/>
  <c r="Q147" i="24"/>
  <c r="U10" i="24"/>
  <c r="U16" i="24"/>
  <c r="U17" i="24"/>
  <c r="U18" i="24"/>
  <c r="U22" i="24"/>
  <c r="U24" i="24"/>
  <c r="U26" i="24"/>
  <c r="U27" i="24"/>
  <c r="U28" i="24"/>
  <c r="U30" i="24"/>
  <c r="U31" i="24"/>
  <c r="U35" i="24"/>
  <c r="U37" i="24"/>
  <c r="U40" i="24"/>
  <c r="U41" i="24"/>
  <c r="U44" i="24"/>
  <c r="U45" i="24"/>
  <c r="U46" i="24"/>
  <c r="U47" i="24"/>
  <c r="U48" i="24"/>
  <c r="U54" i="24"/>
  <c r="U57" i="24"/>
  <c r="U59" i="24"/>
  <c r="U62" i="24"/>
  <c r="U63" i="24"/>
  <c r="U64" i="24"/>
  <c r="U65" i="24"/>
  <c r="U68" i="24"/>
  <c r="U70" i="24"/>
  <c r="U72" i="24"/>
  <c r="U74" i="24"/>
  <c r="U77" i="24"/>
  <c r="U79" i="24"/>
  <c r="U81" i="24"/>
  <c r="U85" i="24"/>
  <c r="T147" i="24"/>
  <c r="K147" i="24"/>
  <c r="V20" i="24"/>
  <c r="W95" i="24"/>
  <c r="U95" i="24"/>
  <c r="X115" i="24"/>
  <c r="Y115" i="24"/>
  <c r="U87" i="24"/>
  <c r="U89" i="24"/>
  <c r="U94" i="24"/>
  <c r="U96" i="24"/>
  <c r="U98" i="24"/>
  <c r="K99" i="24"/>
  <c r="R99" i="24" s="1"/>
  <c r="S99" i="24" s="1"/>
  <c r="U103" i="24"/>
  <c r="Y104" i="24"/>
  <c r="U107" i="24"/>
  <c r="U109" i="24"/>
  <c r="U111" i="24"/>
  <c r="U113" i="24"/>
  <c r="U115" i="24"/>
  <c r="U118" i="24"/>
  <c r="U119" i="24"/>
  <c r="U121" i="24"/>
  <c r="U123" i="24"/>
  <c r="U125" i="24"/>
  <c r="U130" i="24"/>
  <c r="U137" i="24"/>
  <c r="J147" i="24"/>
  <c r="U100" i="24"/>
  <c r="U102" i="24"/>
  <c r="U127" i="24"/>
  <c r="U128" i="24"/>
  <c r="U132" i="24"/>
  <c r="U133" i="24"/>
  <c r="U136" i="24"/>
  <c r="U140" i="24"/>
  <c r="U142" i="24"/>
  <c r="U144" i="24"/>
  <c r="U146" i="24"/>
  <c r="Y115" i="23"/>
  <c r="U36" i="23"/>
  <c r="U114" i="23"/>
  <c r="U122" i="23"/>
  <c r="U70" i="23"/>
  <c r="U75" i="23"/>
  <c r="U112" i="23"/>
  <c r="U120" i="23"/>
  <c r="U124" i="23"/>
  <c r="U128" i="23"/>
  <c r="U136" i="23"/>
  <c r="U138" i="23"/>
  <c r="U144" i="23"/>
  <c r="U146" i="23"/>
  <c r="U94" i="23"/>
  <c r="U96" i="23"/>
  <c r="Y105" i="23"/>
  <c r="U107" i="23"/>
  <c r="Y118" i="23"/>
  <c r="U126" i="23"/>
  <c r="U127" i="23"/>
  <c r="U132" i="23"/>
  <c r="U142" i="23"/>
  <c r="U11" i="23"/>
  <c r="U14" i="23"/>
  <c r="U21" i="23"/>
  <c r="U23" i="23"/>
  <c r="U25" i="23"/>
  <c r="U29" i="23"/>
  <c r="U34" i="23"/>
  <c r="U38" i="23"/>
  <c r="U43" i="23"/>
  <c r="U63" i="23"/>
  <c r="U67" i="23"/>
  <c r="U81" i="23"/>
  <c r="Y62" i="23"/>
  <c r="U19" i="23"/>
  <c r="U42" i="23"/>
  <c r="K99" i="23"/>
  <c r="R99" i="23" s="1"/>
  <c r="S99" i="23" s="1"/>
  <c r="Y104" i="23"/>
  <c r="U110" i="23"/>
  <c r="U140" i="23"/>
  <c r="U54" i="23"/>
  <c r="U59" i="23"/>
  <c r="U62" i="23"/>
  <c r="U64" i="23"/>
  <c r="U69" i="23"/>
  <c r="U71" i="23"/>
  <c r="U73" i="23"/>
  <c r="U77" i="23"/>
  <c r="U78" i="23"/>
  <c r="U80" i="23"/>
  <c r="U86" i="23"/>
  <c r="U88" i="23"/>
  <c r="U101" i="23"/>
  <c r="U104" i="23"/>
  <c r="W39" i="23"/>
  <c r="U39" i="23"/>
  <c r="R14" i="23"/>
  <c r="N14" i="23"/>
  <c r="W50" i="23"/>
  <c r="U50" i="23"/>
  <c r="W52" i="23"/>
  <c r="U52" i="23"/>
  <c r="W56" i="23"/>
  <c r="U56" i="23"/>
  <c r="R147" i="23"/>
  <c r="S10" i="23"/>
  <c r="U10" i="23"/>
  <c r="W10" i="23"/>
  <c r="U16" i="23"/>
  <c r="U17" i="23"/>
  <c r="U18" i="23"/>
  <c r="U22" i="23"/>
  <c r="U24" i="23"/>
  <c r="U26" i="23"/>
  <c r="U27" i="23"/>
  <c r="U28" i="23"/>
  <c r="U30" i="23"/>
  <c r="U31" i="23"/>
  <c r="U35" i="23"/>
  <c r="U37" i="23"/>
  <c r="U40" i="23"/>
  <c r="U41" i="23"/>
  <c r="U44" i="23"/>
  <c r="U45" i="23"/>
  <c r="U46" i="23"/>
  <c r="U47" i="23"/>
  <c r="U48" i="23"/>
  <c r="U49" i="23"/>
  <c r="U51" i="23"/>
  <c r="U53" i="23"/>
  <c r="U55" i="23"/>
  <c r="U58" i="23"/>
  <c r="U60" i="23"/>
  <c r="Y64" i="23"/>
  <c r="Y65" i="23"/>
  <c r="W83" i="23"/>
  <c r="U83" i="23"/>
  <c r="T147" i="23"/>
  <c r="K147" i="23"/>
  <c r="V20" i="23"/>
  <c r="W95" i="23"/>
  <c r="U95" i="23"/>
  <c r="U65" i="23"/>
  <c r="U68" i="23"/>
  <c r="U72" i="23"/>
  <c r="U74" i="23"/>
  <c r="U79" i="23"/>
  <c r="U85" i="23"/>
  <c r="U87" i="23"/>
  <c r="U89" i="23"/>
  <c r="U90" i="23"/>
  <c r="Q91" i="23"/>
  <c r="Q147" i="23" s="1"/>
  <c r="U91" i="23"/>
  <c r="U97" i="23"/>
  <c r="U100" i="23"/>
  <c r="U102" i="23"/>
  <c r="U82" i="23"/>
  <c r="W104" i="23"/>
  <c r="U105" i="23"/>
  <c r="W105" i="23"/>
  <c r="U106" i="23"/>
  <c r="U108" i="23"/>
  <c r="X115" i="23"/>
  <c r="U116" i="23"/>
  <c r="U103" i="23"/>
  <c r="U109" i="23"/>
  <c r="U111" i="23"/>
  <c r="U113" i="23"/>
  <c r="U118" i="23"/>
  <c r="U119" i="23"/>
  <c r="U121" i="23"/>
  <c r="U123" i="23"/>
  <c r="U125" i="23"/>
  <c r="U129" i="23"/>
  <c r="U130" i="23"/>
  <c r="U131" i="23"/>
  <c r="U134" i="23"/>
  <c r="U135" i="23"/>
  <c r="U137" i="23"/>
  <c r="U139" i="23"/>
  <c r="U141" i="23"/>
  <c r="U143" i="23"/>
  <c r="U145" i="23"/>
  <c r="N147" i="29" l="1"/>
  <c r="S14" i="29"/>
  <c r="R147" i="29"/>
  <c r="S147" i="29"/>
  <c r="W20" i="29"/>
  <c r="W147" i="29" s="1"/>
  <c r="U20" i="29"/>
  <c r="U147" i="29" s="1"/>
  <c r="K147" i="29"/>
  <c r="W20" i="28"/>
  <c r="W147" i="28" s="1"/>
  <c r="U20" i="28"/>
  <c r="U147" i="28" s="1"/>
  <c r="N147" i="28"/>
  <c r="S14" i="28"/>
  <c r="S147" i="28" s="1"/>
  <c r="U147" i="27"/>
  <c r="R147" i="27"/>
  <c r="N147" i="27"/>
  <c r="S14" i="27"/>
  <c r="S147" i="27" s="1"/>
  <c r="W20" i="27"/>
  <c r="W147" i="27" s="1"/>
  <c r="U20" i="27"/>
  <c r="K147" i="27"/>
  <c r="W20" i="26"/>
  <c r="U20" i="26"/>
  <c r="U147" i="26" s="1"/>
  <c r="V147" i="26"/>
  <c r="N147" i="26"/>
  <c r="S14" i="26"/>
  <c r="W147" i="26"/>
  <c r="S147" i="26"/>
  <c r="K147" i="26"/>
  <c r="W20" i="25"/>
  <c r="W147" i="25" s="1"/>
  <c r="U20" i="25"/>
  <c r="K147" i="25"/>
  <c r="N147" i="25"/>
  <c r="S14" i="25"/>
  <c r="S147" i="25" s="1"/>
  <c r="U147" i="25"/>
  <c r="V147" i="25"/>
  <c r="W20" i="24"/>
  <c r="W147" i="24" s="1"/>
  <c r="U20" i="24"/>
  <c r="V147" i="24"/>
  <c r="R147" i="24"/>
  <c r="U147" i="24"/>
  <c r="N147" i="24"/>
  <c r="S14" i="24"/>
  <c r="S147" i="24" s="1"/>
  <c r="W20" i="23"/>
  <c r="U20" i="23"/>
  <c r="W147" i="23"/>
  <c r="V147" i="23"/>
  <c r="N147" i="23"/>
  <c r="S14" i="23"/>
  <c r="S147" i="23" s="1"/>
  <c r="U147" i="23"/>
</calcChain>
</file>

<file path=xl/sharedStrings.xml><?xml version="1.0" encoding="utf-8"?>
<sst xmlns="http://schemas.openxmlformats.org/spreadsheetml/2006/main" count="8824" uniqueCount="556">
  <si>
    <t>Zona Metropolitana</t>
  </si>
  <si>
    <t>Municipio</t>
  </si>
  <si>
    <t>Nombre de la Obra</t>
  </si>
  <si>
    <t>Tipo</t>
  </si>
  <si>
    <t>Secretaría de Desarrollo Social y Humano</t>
  </si>
  <si>
    <t>Dirección General de Gestoría y Viculación Interinstitucional</t>
  </si>
  <si>
    <t>Ejercido</t>
  </si>
  <si>
    <t>Monto contratado</t>
  </si>
  <si>
    <t>% Avance Físico</t>
  </si>
  <si>
    <t>% Avance Financiero</t>
  </si>
  <si>
    <t>Captura en SFU</t>
  </si>
  <si>
    <t>Folio</t>
  </si>
  <si>
    <t>Ejecutor</t>
  </si>
  <si>
    <t>No. Cuenta Bancaria</t>
  </si>
  <si>
    <t>Banco</t>
  </si>
  <si>
    <t>CLABE</t>
  </si>
  <si>
    <t>INTERESES TOTALES GENERADOS</t>
  </si>
  <si>
    <t>TOTAL DE INTERESES APLICADOS</t>
  </si>
  <si>
    <t>SALDO EN CUENTA</t>
  </si>
  <si>
    <t>ZM León</t>
  </si>
  <si>
    <t>León</t>
  </si>
  <si>
    <t>Aportación Original</t>
  </si>
  <si>
    <r>
      <t xml:space="preserve">Beneficiarios 
</t>
    </r>
    <r>
      <rPr>
        <b/>
        <i/>
        <sz val="12"/>
        <color theme="0"/>
        <rFont val="Calibri"/>
        <family val="2"/>
        <scheme val="minor"/>
      </rPr>
      <t>(Personas)</t>
    </r>
  </si>
  <si>
    <t>Obra</t>
  </si>
  <si>
    <t>Radicados en cuenta ejecutor</t>
  </si>
  <si>
    <t>33718380101</t>
  </si>
  <si>
    <t>Banco del Bajio SA</t>
  </si>
  <si>
    <t>030225337183801013</t>
  </si>
  <si>
    <t>Titular de la cuenta</t>
  </si>
  <si>
    <t>Municipio de León</t>
  </si>
  <si>
    <t>GUA09130100088561</t>
  </si>
  <si>
    <t>LEÓN</t>
  </si>
  <si>
    <t xml:space="preserve">Distribuidor Vial del Rincón (SEGUNDA ASIGNACIÓN)
(Puente vehicular sobre la vía del ferrocarril) </t>
  </si>
  <si>
    <t xml:space="preserve">Distribuidor Vial del Rincón (TERCERA ASIGNACIÓN)
(Puente vehicular sobre la vía del ferrocarril) </t>
  </si>
  <si>
    <t>Municipio de San Francisco del Rincón</t>
  </si>
  <si>
    <t>030237337163001012</t>
  </si>
  <si>
    <t>GUA09130100090091</t>
  </si>
  <si>
    <t>SAN FRANCISCO DEL RINCÓN</t>
  </si>
  <si>
    <t>San Francisco del Rincón</t>
  </si>
  <si>
    <t>3.- Planta de Tratamiento Metropolitana de San Jerónimo</t>
  </si>
  <si>
    <t>Planta de Tratamiento Metropolitana de San Jerónimo (SEGUNDA ASIGNACIÓN)</t>
  </si>
  <si>
    <t>SE REFIERE A ASIGNACION DE RENDIMIENTOS FINANCIEROS AL PROYECTO</t>
  </si>
  <si>
    <t>CANTIDAD REINTEGRADA AL PATRIMONIO DEL FIDEICOMISO, OBRA FINIQUITADA</t>
  </si>
  <si>
    <t>LA DIFERENCIA RESULTA DE LA ASIGNACIÓN DE RENDIMIENTOS FINANCIEROS</t>
  </si>
  <si>
    <t>CEAG</t>
  </si>
  <si>
    <t>5741640</t>
  </si>
  <si>
    <t>Banco del Bajio</t>
  </si>
  <si>
    <t>030210574164001011</t>
  </si>
  <si>
    <t>Obra de continuidad de 2009 al 2012</t>
  </si>
  <si>
    <t>GUA09130100090321</t>
  </si>
  <si>
    <t xml:space="preserve">4.- Proyecto Ejecutivo del Eje Metropolitano
(Tramo Blvd. Delta – Entr. Carr. Silao-San Felipe) </t>
  </si>
  <si>
    <t>Proyecto Ejecutivo</t>
  </si>
  <si>
    <t xml:space="preserve">Ejercicio </t>
  </si>
  <si>
    <t>Sistema de Agua Potable, Alcantarillado y Saneamiento Municipio de San Francisco del Rincón</t>
  </si>
  <si>
    <t xml:space="preserve">6550232496-8
</t>
  </si>
  <si>
    <t xml:space="preserve">BANCO SANTANDER (MEXICO S.A)
</t>
  </si>
  <si>
    <t>GUA09130100092916</t>
  </si>
  <si>
    <t>GUA09130100092755</t>
  </si>
  <si>
    <t>SILAO</t>
  </si>
  <si>
    <t>Secretaría de Obra Pública</t>
  </si>
  <si>
    <t>0162981807</t>
  </si>
  <si>
    <t>BBVA Bancomer SA</t>
  </si>
  <si>
    <t>012225001629818076</t>
  </si>
  <si>
    <t>Cuenta en proceso de cierre, reintegro y cancelación de recursos por la SFIA.</t>
  </si>
  <si>
    <t>Silao</t>
  </si>
  <si>
    <t>5.- Saneamiento Canal Tres Marías</t>
  </si>
  <si>
    <t xml:space="preserve">Sistema de Agua Potable, Alcantarillado y Saneamiento
Municipio de San Francisco del Rincón                                       </t>
  </si>
  <si>
    <t>6.- Ordenamiento Territorial de la Zona Metropolitana de León</t>
  </si>
  <si>
    <t>Secretaría de Finanzas y Administración del Estado de Guanajuato.</t>
  </si>
  <si>
    <t>00589302436</t>
  </si>
  <si>
    <t>BANORTE S.A.</t>
  </si>
  <si>
    <t>072210005893024362</t>
  </si>
  <si>
    <t>GUA09130100093159</t>
  </si>
  <si>
    <t>1.A Pavimentación de Camino Rural Paraíso-Cerro del Cubilete</t>
  </si>
  <si>
    <t>Municipio de Silao</t>
  </si>
  <si>
    <t>Municipio de Silao.</t>
  </si>
  <si>
    <t xml:space="preserve"> 59957410101, Sucursal 023 Centro Max, León, Gto.,</t>
  </si>
  <si>
    <t xml:space="preserve"> Banco del Bajío, S.A.</t>
  </si>
  <si>
    <t>030225599574101018</t>
  </si>
  <si>
    <t>GUA09130100086662</t>
  </si>
  <si>
    <t>1.B Rehabilitación de Eje Vial Metropolitano Obregón -  5 de mayo</t>
  </si>
  <si>
    <t xml:space="preserve"> 6306872, Sucursal 023 Centro Max, León, Gto.,</t>
  </si>
  <si>
    <t>030244630687201017</t>
  </si>
  <si>
    <t>GUA09130100086752</t>
  </si>
  <si>
    <t>2.- Saneamiento del Río Turbio
(Obras de Conducción y PTAR)</t>
  </si>
  <si>
    <t>Sistema de Agua Potable, Alcantarillado y Saneamiento
Municipio de León</t>
  </si>
  <si>
    <t>Sistema de Agua Potable y Alcantarillado de León</t>
  </si>
  <si>
    <t>030225427436101011</t>
  </si>
  <si>
    <t>CUENTA CERRADA</t>
  </si>
  <si>
    <t>GUA09130100093360</t>
  </si>
  <si>
    <t xml:space="preserve">3. Boulevard Delta
 (Tramo Blvd. J. Alonso de Torres &lt;Eje Metropolitano&gt; – Avenida Olímpica)
</t>
  </si>
  <si>
    <t>1103-0103</t>
  </si>
  <si>
    <t>30225104599601014</t>
  </si>
  <si>
    <t>GUA09130100093525</t>
  </si>
  <si>
    <t>4. Boulevard Las Torres Norte</t>
  </si>
  <si>
    <t xml:space="preserve"> San Francisco del Rincón, Gto.</t>
  </si>
  <si>
    <t>Número 60428650101 Sucursal188 Francisco I. Madero 218, Centro, San Francisco del Rincón, Gto</t>
  </si>
  <si>
    <t xml:space="preserve"> Banco del Bajío, S. A. </t>
  </si>
  <si>
    <t>Cifras a 01-10-2012</t>
  </si>
  <si>
    <t>GUA09130100093703</t>
  </si>
  <si>
    <t>COBERTURA ESTATAL</t>
  </si>
  <si>
    <t>5. Saneamiento del Río Silao
(Obras de conducción y PTAR)</t>
  </si>
  <si>
    <t>Comisión Estatal del Agua de Guanajuato
Gobierno del Estado de Guanajuato</t>
  </si>
  <si>
    <t>Comisión Estatal del Agua de Guanajuato CEAG</t>
  </si>
  <si>
    <t>30210368131901017</t>
  </si>
  <si>
    <t>GUA09130100093795</t>
  </si>
  <si>
    <t>6. Proyectos Ejecutivos para la Zona Metropolitana de León</t>
  </si>
  <si>
    <t>Secretaría de Finanzas y Administración  del Estado de Guanajuato</t>
  </si>
  <si>
    <t>SANTANDER</t>
  </si>
  <si>
    <t>14210655025564875</t>
  </si>
  <si>
    <t>GUA09130100093938</t>
  </si>
  <si>
    <t>7. Estudios de planeación del Ordenamiento Ecológico y Territorial de la Zona Metropolitana de León</t>
  </si>
  <si>
    <t>65502556490</t>
  </si>
  <si>
    <t>014210655025564901</t>
  </si>
  <si>
    <t>GUA09130100093977</t>
  </si>
  <si>
    <t>2.- Distribuidor Vial del Rincón (CUARTA ASIGNACIÓN)
(Puente vehicular sobre la vía del ferrocarril) 
NOTA IMPORTANTE: ASIGNACIÓN DE RECURSOS DEL PROYECTO DE BLVD. LAS TORRES NORTE DE 2009 AL PROYECTO DE DISTRIBUIDOR VIAL DEL RINCÓN DE 2008</t>
  </si>
  <si>
    <t>Municipio de San Francisco del Rincón
(Obra ejecutada vía convenio por:
Secretaría de Obra Pública
Gobierno del Estado de Guanajuato)</t>
  </si>
  <si>
    <t>GUA09130100094007</t>
  </si>
  <si>
    <t>SAN FCO. R.</t>
  </si>
  <si>
    <t>3.- Planta de Tratamiento Metropolitana de San Jerónimo
NOTA IMPORTANTE: ASIGNACIÓN DE RECURSOS DEL PROYECTO DE BLVD. LAS TORRES NORTE DE 2009 AL PROYECTO DE PLANTA DE TRATAMIENTO METROPOLITANA DE SAN JERÓNIMO DE 2008</t>
  </si>
  <si>
    <t>Cuenta Registro 2008.
Obra de Continuidad para los ejercicio de 2010, 2011 y 2012.</t>
  </si>
  <si>
    <t>PURÍSIMA</t>
  </si>
  <si>
    <t>1. VIALIDAD DE ACCESO "BOULEVARD DEL CARMEN” PRIMERA ETAPA</t>
  </si>
  <si>
    <t>PURÍSIMA DEL RINCÓN</t>
  </si>
  <si>
    <t xml:space="preserve"> Municipio de Purísima del Rincón</t>
  </si>
  <si>
    <t xml:space="preserve"> BANAMEX, S. A.</t>
  </si>
  <si>
    <t>clabe 2237079478248850</t>
  </si>
  <si>
    <t xml:space="preserve">2. PLANTA DE TRATAMIENTO DE AGUAS RESIDUALES METROPOLITANA DE SAN JERÓNIMO, TERCERA ASIGNACIÓN </t>
  </si>
  <si>
    <t>GUA10130100094154</t>
  </si>
  <si>
    <t>cuenta 67702936800</t>
  </si>
  <si>
    <t>BANORTE</t>
  </si>
  <si>
    <t>72210006770293684</t>
  </si>
  <si>
    <t>PROYECTO DE CONTINUIDAD</t>
  </si>
  <si>
    <t>GUA10130100094167</t>
  </si>
  <si>
    <t>2. PLANTA DE TRATAMIENTO DE AGUAS RESIDUALES METROPOLITANA DE SAN JERÓNIMO, Obras complementarias al plan de contingencia para la Planta de Tratamiento de Aguas Residuales Metropolitana, San Jerónimo, para las ciudades de Purísima de Busto y San Francisco del Rincón del Estado de Guanajuato</t>
  </si>
  <si>
    <t xml:space="preserve"> 030210841715601014</t>
  </si>
  <si>
    <t>3. BLVD. LAS TORRES (EJE NORTE-SUR, CONEXIÓN AVENIDA DEL VALLE), TERCERA ETAPA</t>
  </si>
  <si>
    <t xml:space="preserve">SAN FRANCISCO DEL RINCÓN  </t>
  </si>
  <si>
    <t>número 60429560101, Sucursal188 Francisco I. Madero 218, Centro, San Francisco del Rincón, Gto.del Rincón.</t>
  </si>
  <si>
    <t>CLABE Bancaria 030237604295601013</t>
  </si>
  <si>
    <t>Recurso asignado de intereses de la subcuenta del ejercicio fiscal de 2010.</t>
  </si>
  <si>
    <t>GUA10130100094205</t>
  </si>
  <si>
    <t>4. EJE METROPOLITANO LEÓN - SILAO (TRAMO ENT. CARR. SILAO-SAN FELIPE - CARR. COMANJILLA)</t>
  </si>
  <si>
    <t xml:space="preserve">SILAO  </t>
  </si>
  <si>
    <t>Municipio de Silao, Gto.</t>
  </si>
  <si>
    <t xml:space="preserve"> 62004140101, Sucursal 023 Centro Max, León, Gto.</t>
  </si>
  <si>
    <t xml:space="preserve"> CLABE bancaria 030225620041401013</t>
  </si>
  <si>
    <t>GUA10130100094227</t>
  </si>
  <si>
    <t>5. INTERSECCIÓN A DESNIVEL DEL BLVD. MORELOS CON EL BLVD. PADRE VERTIZ CAMPERO Y VICENTE VALTIERRA (PRIMERA ETAPA)</t>
  </si>
  <si>
    <t>Municipio León, Gto.</t>
  </si>
  <si>
    <t>cuenta número 0665620780, Sucursal 0805 Blvd. López Mateos esq. Hermanos Aldama, León, Gto.</t>
  </si>
  <si>
    <t xml:space="preserve"> Banorte</t>
  </si>
  <si>
    <t xml:space="preserve"> clabe bancaria 072 225 00665620780 2</t>
  </si>
  <si>
    <t>GUA10130100094235</t>
  </si>
  <si>
    <t xml:space="preserve">LEÓN </t>
  </si>
  <si>
    <t>6. BLVD. DELTA TRAMO DE BLVD. AEROPUERTO A BLVD. TIMOTEO LOZANO (NOVENA ETAPA)</t>
  </si>
  <si>
    <t>0665620799, Sucursal 0805 Blvd, López Mateos esq. Hermanos Aldama, León</t>
  </si>
  <si>
    <t xml:space="preserve"> clabe bancaria 072 225 00665620799 6</t>
  </si>
  <si>
    <t>GUA10130100094255</t>
  </si>
  <si>
    <t xml:space="preserve">7. ESTUDIOS DE PLANEACIÓN DEL ORDENAMIENTO ECOLÓGICO Y TERRITORIAL DE LA ZM LEÓN 2010  </t>
  </si>
  <si>
    <t>Secretaría de Finanzas y Administración  del Estado de Guanajuato.</t>
  </si>
  <si>
    <t>65502894941, Sucursal 0127 Guanajuato, plaza 0127 Guanajuato, Gto.</t>
  </si>
  <si>
    <t>SANTANDER S.A.</t>
  </si>
  <si>
    <t xml:space="preserve"> clabe bancaria 01421065502894941-3</t>
  </si>
  <si>
    <t>GUA10130100094266</t>
  </si>
  <si>
    <t xml:space="preserve">8. PROYECTOS EJECUTIVOS DE LA ZONA METROPOLITANA DE LEÓN 2010 </t>
  </si>
  <si>
    <t xml:space="preserve">IPLANEG </t>
  </si>
  <si>
    <t>63428850101 Sucursal Sucursal Marfil No. 90, Plaza 11001 Guanajuato.</t>
  </si>
  <si>
    <t>BANBAJÍO S.A.</t>
  </si>
  <si>
    <t xml:space="preserve"> clabe bancaria 030210634288501010</t>
  </si>
  <si>
    <t>GUA10130100094278</t>
  </si>
  <si>
    <t>IPLANEG</t>
  </si>
  <si>
    <t>cuenta número 00680266912</t>
  </si>
  <si>
    <t xml:space="preserve">Sucursal 803, Plaza 210 Guanajuato, Gto., aperturada en BANORTE S.A., </t>
  </si>
  <si>
    <t>Clabe 072210006802669128</t>
  </si>
  <si>
    <t>GUA10130100094304</t>
  </si>
  <si>
    <t>clabe 2237079478248856</t>
  </si>
  <si>
    <t>GUA11130100096012</t>
  </si>
  <si>
    <t>cuenta 677029368</t>
  </si>
  <si>
    <t>GUA11130100096022</t>
  </si>
  <si>
    <t xml:space="preserve">COBERTURA ESTATAL </t>
  </si>
  <si>
    <t xml:space="preserve">3. PAVIMENTACIÓN DE CAMINO RURAL PARAÍSO-CERRO DEL CUBILETE </t>
  </si>
  <si>
    <t>GUA11130100096039</t>
  </si>
  <si>
    <t>4. BLVD. LAS TORRES (EJE NORTE-SUR, CONEXIÓN AVENIDA DEL VALLE), CUARTA ETAPA</t>
  </si>
  <si>
    <t>CLABE Bancaria 030237769245201010</t>
  </si>
  <si>
    <t>GUA11130100096045</t>
  </si>
  <si>
    <t xml:space="preserve">SAN FCO. R. </t>
  </si>
  <si>
    <t>5.    Vialidades laterales, cruce a nivel y adecuación de servicios de la intersección de la C.F. 45 con el Blvd. Juan Alonso de Torres</t>
  </si>
  <si>
    <t>0807819348, Sucursal 0805, León, Gto.</t>
  </si>
  <si>
    <t xml:space="preserve"> Banorte S. A.</t>
  </si>
  <si>
    <t xml:space="preserve"> CLABE bancaria 072 225 00807819348 2</t>
  </si>
  <si>
    <t>GUA11130100096059</t>
  </si>
  <si>
    <t>6.    Vialidades laterales, cruce a nivel y adecuación de servicios de la intersección de la C.F. 45 con el Blvd. Antonio Madrazo</t>
  </si>
  <si>
    <t>0807819320, Sucursal 0805, León,Gto.</t>
  </si>
  <si>
    <t xml:space="preserve"> Banorte S. A.,</t>
  </si>
  <si>
    <t xml:space="preserve"> CLABE bancaria 072 225 008078193204</t>
  </si>
  <si>
    <t>GUA11130100096068</t>
  </si>
  <si>
    <t>7. EJE METROPOLITANO LEÓN - SILAO (TRAMO ENT. CARR. SILAO-SAN FELIPE - CARR. COMANJILLA)</t>
  </si>
  <si>
    <t>cuenta 6200414</t>
  </si>
  <si>
    <t>Banjío del Bajío, S.A.</t>
  </si>
  <si>
    <t>CLABE 030225753554501018</t>
  </si>
  <si>
    <t>Registro en Cartera 2010. Proyecto de Continuidad.</t>
  </si>
  <si>
    <t>Registro en Cartera 2009. Proyecto de Continuidad</t>
  </si>
  <si>
    <t>Registro en Cartera 2010. Proyecto de Continuidad</t>
  </si>
  <si>
    <t>8.    Estudios de planeación y proyectos ejecutivos para la Zona Metropolitana de León 2011</t>
  </si>
  <si>
    <t>Scotianbank Inverlat, S.A.</t>
  </si>
  <si>
    <t>GUA11130100096078</t>
  </si>
  <si>
    <t>GUA11130100096225</t>
  </si>
  <si>
    <t xml:space="preserve">1. PLANTA DE TRATAMIENTO DE AGUAS RESIDUALES METROPOLITANA DE SAN JERÓNIMO, CUARTA ASIGNACIÓN </t>
  </si>
  <si>
    <t>2. REHABILITACIÓN DE EJE VIAL METROPOLITANO OBREGÓN - 5 DE MAYO, SEGUNDA ASIGNACIÓN</t>
  </si>
  <si>
    <t>3. BLVD. LAS TORRES (EJE NORTE-SUR, CONEXIÓN AVENIDA DEL VALLE), QUINTA Y SEXTA ETAPA</t>
  </si>
  <si>
    <t xml:space="preserve">5. BLVD. JUÁREZ, COLONIA DEL CARMEN  </t>
  </si>
  <si>
    <t>6.    Vialidades laterales, cruce a nivel y adecuación de servicios de la intersección de la C.F. 45 con el Blvd. Juan Alonso de Torres, Segunda Asignación</t>
  </si>
  <si>
    <t>7.    Vialidades laterales, cruce a nivel y adecuación de servicios de la intersección de la C.F. 45 con el Blvd. Antonio Madrazo, Segunda Asignación</t>
  </si>
  <si>
    <t>8. EJE METROPOLITANO LEÓN - SILAO (TRAMO ENT. CARR. SILAO-SAN FELIPE - CARR. COMANJILLA), TERCERA ASIGNACIÓN</t>
  </si>
  <si>
    <t>9.    ESTUDIOS Y PROYECTOS EJECUTIVOS DE LA ZM LEON 2012</t>
  </si>
  <si>
    <t>con número 7004-2868130, aperturada en BANAMEX, S. A., Sucursal 794, con CLABE bancaria 002237700428681305</t>
  </si>
  <si>
    <t>BANAMEX, S. A.,</t>
  </si>
  <si>
    <t xml:space="preserve"> CLABE bancaria 002237700428681305</t>
  </si>
  <si>
    <t>0093765590101, Sucursal Silao, Gto.,</t>
  </si>
  <si>
    <t>CLABE 030244900000635178</t>
  </si>
  <si>
    <t>Secretaría de Finanzas, Inversión y Administración</t>
  </si>
  <si>
    <t>177-00102-001-1,, Sucursal 177 Guanajuato, Plaza 210 Guanajuato, Gto.</t>
  </si>
  <si>
    <t xml:space="preserve"> Banregio S.A.</t>
  </si>
  <si>
    <t xml:space="preserve"> Clabe 058210000000370572</t>
  </si>
  <si>
    <t>GUA12130100096269</t>
  </si>
  <si>
    <t>GUA12130100096297</t>
  </si>
  <si>
    <t>GUA12130100096309</t>
  </si>
  <si>
    <t>GUA12130100096464</t>
  </si>
  <si>
    <t>GUA12130100096511</t>
  </si>
  <si>
    <t>GUA12130100096535</t>
  </si>
  <si>
    <t>GUA12130100096551</t>
  </si>
  <si>
    <t>GUA12130100096568</t>
  </si>
  <si>
    <t>GUA12130100096607</t>
  </si>
  <si>
    <t>Purísima del Rincón</t>
  </si>
  <si>
    <t>Eje metropolitano León-Silao  (tramo Ent.Carr. Silao-San Felipe – Carr. Comanjilla), Cuarta asignación.</t>
  </si>
  <si>
    <t>Modernización del Blvd. Timoteo Lozano, primera etapa.</t>
  </si>
  <si>
    <t>Proyectos ejecutivos para la Zona Metropolitana de León 2013</t>
  </si>
  <si>
    <t>PROYECTOS EJECUTIVOS DEL EJE METROPOLITANO</t>
  </si>
  <si>
    <t xml:space="preserve">PROYECTO EJECUTIVO NORORIENTE DE SILAO </t>
  </si>
  <si>
    <t>PROYECTOS EJECUTIVOS DE LA MODERNIZACION DE LA CARRETERA. LEON, SAN FRANCISCO DEL RINCON, PURISIMA DEL RINCON, CIUDAD MANUEL DOBLADO</t>
  </si>
  <si>
    <t>PROYECTOS EJECUTIVOS PARA LA MODERNIZACION DE LA CARRETERA RAMAL A SANTA ANA DEL CONDE</t>
  </si>
  <si>
    <t>PROYECTO EJECUTIVO DE ACCESO CERRITO DE JEREZ EN LEÓN</t>
  </si>
  <si>
    <t>BLVD. TAJO SANTA ANA (INTERSECCIÓN Y VIALIDAD)</t>
  </si>
  <si>
    <t>PARQUE LINEAL RIO SANTIAGO</t>
  </si>
  <si>
    <t>PARQUE LINEAL GUANAJUATO</t>
  </si>
  <si>
    <t>PARQUE LINEAL LOS VENEROS</t>
  </si>
  <si>
    <t>Blvd. Las Torres Norte, Primera Etapa 2013, Segunda Asignación</t>
  </si>
  <si>
    <t>Avenida Obregón 5 de Mayo y Rehabilitación de Portales</t>
  </si>
  <si>
    <t>Colector Los Arcos</t>
  </si>
  <si>
    <t>Construcción de Ciclovía Purísima-Jalpa, Cuarta Etapa. Tramo Cabecera Municipal-Ecoparque Mil Azahares</t>
  </si>
  <si>
    <t>Colector de Aguas Residuales Poniente II, Construcción de Primer Etapa</t>
  </si>
  <si>
    <t>Estudios de la Zona Metropolitana de León 2013</t>
  </si>
  <si>
    <t xml:space="preserve">DIAGNÓSTICO Y PROPUESTA DE SISTEMA DE MOVILIDAD INTRAURBANO EN LOS MUNICIPIOS DE LA ZONA METROPOLITANA DE LEÓN </t>
  </si>
  <si>
    <t xml:space="preserve">DIAGNÓSTICO Y PROPUESTA DEL SISTEMA DE MOVILIDAD INTERURBANO Y METROPOLITANO EN LOS MUNICIPIOS DE LA ZONA METROPOLITANA DE LEÓN </t>
  </si>
  <si>
    <t xml:space="preserve">DIAGNÓSTICO DE LA GESTIÓN INTEGRAL DE LOS RESIDUOS SÓLIDOS EN LA ZONA METROPOLITANA </t>
  </si>
  <si>
    <t>ESTUDIO DE FACTIBILIDAD DEL PLAN MAESTRO CALZADA DE LOS HÉROES, EN LA CIUDAD DE LEÓN,GUANAJUATO</t>
  </si>
  <si>
    <t xml:space="preserve">ESTUDIO EXPLORATORIO CIUDADES HUMANAS </t>
  </si>
  <si>
    <t>ESTUDIO POLÍTICAS INTEGRALES PARA EL DESARROLLO DE LAS CIUDADES</t>
  </si>
  <si>
    <t>PROGRAMAS DE DESARROLLO URBANO Y ORDENAMIENTO TERRITORIAL DE LA ZONA METROPOLITANA DE LEÓN</t>
  </si>
  <si>
    <t>BLVD INDEPENDENCIA (ANALISIS COSTO BENEFICIO)</t>
  </si>
  <si>
    <t>Hospital Purísima del Rincón (Afectaciones)</t>
  </si>
  <si>
    <t>Modernización de la Carretera León-San Francisco del Rincón en el Estado de Guanajuato</t>
  </si>
  <si>
    <t>Rescate del Primer Cuadro del Centro Histórico de la Ciudad de León de los Aldama</t>
  </si>
  <si>
    <t>Rehabilitación del Blvd. del Valle</t>
  </si>
  <si>
    <t xml:space="preserve">SFIA </t>
  </si>
  <si>
    <t>MUNICIPIO DE LEÓN</t>
  </si>
  <si>
    <t>BANCO DEL BAJÍO</t>
  </si>
  <si>
    <t>030225900001387237</t>
  </si>
  <si>
    <t>MUNICIPIO DE SILAO</t>
  </si>
  <si>
    <t>BBVA Bancomer S. A.,</t>
  </si>
  <si>
    <t xml:space="preserve"> CLABE bancaria 012225001947428504</t>
  </si>
  <si>
    <t>MUNICIPIO DE PURÍSIMA DEL RINCÓN</t>
  </si>
  <si>
    <t xml:space="preserve">cuenta número 0194742699, Sucursal 0714, Av. Juárez N.9 Zona Centro, Guanajuato, Gto., CP 36000, aperturada en BBVA Bancomer S. A., </t>
  </si>
  <si>
    <t>BBVA BANCOMER</t>
  </si>
  <si>
    <t>CLABE bancaria 012225001947426991</t>
  </si>
  <si>
    <t>CLABE bancaria 030237900001626122</t>
  </si>
  <si>
    <t>GUA00130300216496</t>
  </si>
  <si>
    <t>GUA00130300215931</t>
  </si>
  <si>
    <t>GUA00130400280238</t>
  </si>
  <si>
    <t>GUA00130400280351</t>
  </si>
  <si>
    <t>GUA00130400280413</t>
  </si>
  <si>
    <t>GUA00130400280465</t>
  </si>
  <si>
    <t>GUA00130400280497</t>
  </si>
  <si>
    <t>GUA00130400279962</t>
  </si>
  <si>
    <t>GUA00130400279995</t>
  </si>
  <si>
    <t>GUA00130400280087</t>
  </si>
  <si>
    <t>GUA00130400280147</t>
  </si>
  <si>
    <t>GUA00130300216948</t>
  </si>
  <si>
    <t>GUA00130400280699</t>
  </si>
  <si>
    <t>GUA00130300217343</t>
  </si>
  <si>
    <t>GUA00130300217473</t>
  </si>
  <si>
    <t>GUA00130400217576</t>
  </si>
  <si>
    <t>GUA00130400279305</t>
  </si>
  <si>
    <t>GUA00130400279539</t>
  </si>
  <si>
    <t>GUA00130400279468</t>
  </si>
  <si>
    <t>GUA00130400279597</t>
  </si>
  <si>
    <t>GUA00130400279647</t>
  </si>
  <si>
    <t>GUA00130400279689</t>
  </si>
  <si>
    <t>GUA00130400279835</t>
  </si>
  <si>
    <t>GUA00130400279907</t>
  </si>
  <si>
    <t>GUA00130300218506</t>
  </si>
  <si>
    <t>GUA00130300218584</t>
  </si>
  <si>
    <t>GUA00130300218741</t>
  </si>
  <si>
    <t>GUA00130300218792</t>
  </si>
  <si>
    <t>Purísima del Rincón 
San Francisco del Rincón</t>
  </si>
  <si>
    <t>Purísima del Rincón
San Francisco del Rincón</t>
  </si>
  <si>
    <t>León
Purísima del Rincón
San Francisco del Rincón
Silao</t>
  </si>
  <si>
    <t>Fecha de inicio (programado)</t>
  </si>
  <si>
    <t>Fecha de término (programado)</t>
  </si>
  <si>
    <t>León
San Francisco del Rincón
Purísima del Rincón
Manuel Doblado</t>
  </si>
  <si>
    <t>Pago Afectaciones</t>
  </si>
  <si>
    <t>Autorizado</t>
  </si>
  <si>
    <t>Modificado</t>
  </si>
  <si>
    <t>Recaudado
Ministrado</t>
  </si>
  <si>
    <t>Comprometido</t>
  </si>
  <si>
    <t>Devengado</t>
  </si>
  <si>
    <t>Pagado</t>
  </si>
  <si>
    <t>N/A</t>
  </si>
  <si>
    <t>BANCO DEL BAJIO</t>
  </si>
  <si>
    <t>CLABE bancaria 030237900001626805</t>
  </si>
  <si>
    <t>CLABE bancaria 030237900001626614</t>
  </si>
  <si>
    <t xml:space="preserve"> BBVA Bancomer, S.A., </t>
  </si>
  <si>
    <t>030 225 90000 20091</t>
  </si>
  <si>
    <t>SFR</t>
  </si>
  <si>
    <t>Banco Regional de Monterrey S.A., BANREGIO Grupo Financiero</t>
  </si>
  <si>
    <t xml:space="preserve"> Banco del Bajío S. A.</t>
  </si>
  <si>
    <t xml:space="preserve"> Santander S. A.</t>
  </si>
  <si>
    <t xml:space="preserve"> CLABE bancaria 014210-655041974371</t>
  </si>
  <si>
    <t xml:space="preserve">BANCO DEL BAJÍO </t>
  </si>
  <si>
    <t>BBVA Bancomer</t>
  </si>
  <si>
    <t>Estudio</t>
  </si>
  <si>
    <t>Equipamiento metropolitano</t>
  </si>
  <si>
    <r>
      <t xml:space="preserve">Fecha de corte:
</t>
    </r>
    <r>
      <rPr>
        <b/>
        <i/>
        <u/>
        <sz val="11"/>
        <color rgb="FFFF0000"/>
        <rFont val="Calibri"/>
        <family val="2"/>
        <scheme val="minor"/>
      </rPr>
      <t>____________________</t>
    </r>
  </si>
  <si>
    <t>marzo</t>
  </si>
  <si>
    <t>Dos obras en litigio</t>
  </si>
  <si>
    <t>Convenio cerrado con IPLANEG</t>
  </si>
  <si>
    <t>número
65-50419743-7</t>
  </si>
  <si>
    <t>SOP</t>
  </si>
  <si>
    <t xml:space="preserve">cuenta número 0194742850, Sucursal 0714, Av. Juárez N.9 Zona Centro, Guanajuato, Gto., CP 36000 </t>
  </si>
  <si>
    <t>CLABE bancaria 012225001950582877</t>
  </si>
  <si>
    <t>00195058287</t>
  </si>
  <si>
    <t>NA</t>
  </si>
  <si>
    <t>Obra de continuidad.
Es proceso la terminación anticipada del contrato de la cuarta etapa y dar vialibilidad a la aprobación del CT de asignar los recursos remanentes para la Quinta y Sexta etapa del 2012.</t>
  </si>
  <si>
    <t>Registro en Cartera 2010. Proyecto de Continuidad.
El importe del contrato ya considera los recursos remanentes del proyecto en 2011 en su cuarta etapa. El avance físico está reflejado en el importe del 2011.</t>
  </si>
  <si>
    <t>SFIA</t>
  </si>
  <si>
    <t>CLABE 030210900001543895</t>
  </si>
  <si>
    <t>Cuenta número 10086064-0101, Sucursal 01, Blvd. Adolfo López Mateos No. 103 Oriente, Centro, León, Gto., aperturada en Banco del Bajío S. A.</t>
  </si>
  <si>
    <t>Cuenta cerrada.
Obra de continuidad del 2008. Se presentó una cancelación de saldos por $50,659.23
Los recursos asigandos y ejercidos son complementarios al asignado en 2008.</t>
  </si>
  <si>
    <t>Los intereses generados por el proyecto importan un monto de $1'865,849.67 de los cuales la cantidad de $1'769,298.65 fueron utilizados en acciones del mismo proyecto, por lo que el ejercido real es de $50'769,298.65</t>
  </si>
  <si>
    <t>4. VIALIDAD DE ACCESO "BOULEVARD DEL CARMEN” SEGUNDA ETAPA</t>
  </si>
  <si>
    <t>Liberación Derecho de Vía para cuerpos laterales Carretera Federal 45 y el Bulevar Manuel J. Clouthier</t>
  </si>
  <si>
    <t>Blvd. Timoteo Lozano (Liberación Derecho de Vía y Pavimentación del Blvd. Timoteo Lozano tramo del Blvd. Atotonilco al Tajo de Santa Ana (Etapa 1)</t>
  </si>
  <si>
    <t xml:space="preserve">Pavimentación del Blvd. Timoteo Lozano tramo de Blvd. Atotonilco al Tajo de Santa Ana (1ra Etapa) </t>
  </si>
  <si>
    <t>Liberación Derecho de Vía del Blvd. Timoteo Lozano tramo de Blvd. Atotonilco al Tajo de Santa Ana</t>
  </si>
  <si>
    <t>Parque Lineal Alfaro (1ra Etapa)</t>
  </si>
  <si>
    <t>Construcción de Puente Peatonal en la Carretera León - San Francisco del Rincón, en el Km 0+800</t>
  </si>
  <si>
    <t>Construcción de Puente Peatonal en la Carretera León - San Francisco del Rincón, en el Km 2+310</t>
  </si>
  <si>
    <t>Liberación de Derecho de Vía de la Modernización de la Carretera León - San Francisco Del Rincón</t>
  </si>
  <si>
    <t>Eje Metropolitano León-Silao (Tramo Ent. Carr Silao-San Felipe-Carr. Comanjilla) Quinta Asignación</t>
  </si>
  <si>
    <t>Liberación de Derecho de Vía del Eje Metropolitano León - Silao</t>
  </si>
  <si>
    <t>Construcción del Puente Vehicular en el Eje Metropolitano Km 25+550 (Chichimequillas)</t>
  </si>
  <si>
    <t>Modernización del Ramal a Santa Ana del Conde en el Municipio de León (Liberación de Afectaciones)</t>
  </si>
  <si>
    <t>Eje Metropolitano Obregón-5 De Mayo (Tramo Monseñor Antonio Funes a Blvd. Raúl Bailleres (Segunda Etapa)</t>
  </si>
  <si>
    <t>Prolongación 5 de Mayo (Rehabilitación Tramo Bulevar Raúl Bailleres-Carretera Federal 45 Primera Etapa)</t>
  </si>
  <si>
    <t>Colector de Aguas Residuales Poniente II (Construcción Segunda Etapa)</t>
  </si>
  <si>
    <t>Blvd. Las Torres Norte (Primera Etapa Tercera Asignación)</t>
  </si>
  <si>
    <t xml:space="preserve">Colector Pluvial Tres Marías </t>
  </si>
  <si>
    <t>Eje Central de San Francisco del Rincón</t>
  </si>
  <si>
    <t>Camino Real San Roque de Torres (Construcción de Primera Etapa y Proyecto Ejecutivo de Segunda Etapa)</t>
  </si>
  <si>
    <t>Camino Real San Roque de Torres (Construcción de Primera Etapa)</t>
  </si>
  <si>
    <t>Camino Real San Roque de Torres (Proyecto Ejecutivo de Segunda Etapa)</t>
  </si>
  <si>
    <t>Bulevar Guadalupe Victoria</t>
  </si>
  <si>
    <t>Calzada San Jerónimo (Construcción Primer Etapa)</t>
  </si>
  <si>
    <t>Pago de Afectaciones Calzada San Jerónimo</t>
  </si>
  <si>
    <t>Blvd. Independencia (Construcción Tercer Etapa)</t>
  </si>
  <si>
    <t>Pago de Afectaciones Blvd. Independencia</t>
  </si>
  <si>
    <t>Calle Principal de Purísima del Rincón (Tramo Manuel Doblado)</t>
  </si>
  <si>
    <t>Ciclovía Blvd. del Valle</t>
  </si>
  <si>
    <t>Libramiento Río Silao (Proyecto Ejecutivo)</t>
  </si>
  <si>
    <t>Proyecto Ejecutivo de Rehabilitación de Bulevar Emiliano Zapata "Acceso a Carr. Silao-San Felipe" en la Colonia Sopeña, incluye Colector Pluvial</t>
  </si>
  <si>
    <t>Proyecto Ejecutivo Blvd. del Valle Tercera Etapa Cuerpo Derecho</t>
  </si>
  <si>
    <t>Colector Pluvial Centro (Proyecto Ejecutivo)</t>
  </si>
  <si>
    <t>Camino a Potrerillos-Blvd. del Valle (Proyecto Ejecutivo)</t>
  </si>
  <si>
    <t>Parque Lineal Veneros (Estudios Complementarios)</t>
  </si>
  <si>
    <t>Parque Lineal Guanajuato (Estudios Complementarios)</t>
  </si>
  <si>
    <t>Carretera Purísima-Manuel Doblado (Proyecto Ejecutivo Tramo Pípila a Libramiento Sur)</t>
  </si>
  <si>
    <t>Proyectos Ejecutivos y Estudios del Eje Metropolitano del Rincón</t>
  </si>
  <si>
    <t>Proyectos ejecutivos y estudios complementarios en el Eje Metropolitano León-Silao</t>
  </si>
  <si>
    <t>Proyectos y Estudios Complementarios para la Modernización de la Carretera León - San Francisco del Rincón.</t>
  </si>
  <si>
    <t>Proyectos Ejecutivos y Estudios Arco Nororiente de Silao</t>
  </si>
  <si>
    <t>Plan Estratégico de la Zona Metropolitana de León</t>
  </si>
  <si>
    <t>Estudio de Movilidad Calzada de los Héroes</t>
  </si>
  <si>
    <t>ZM</t>
  </si>
  <si>
    <t>LEÓN Y SAN FRANCISCO DEL RINCÓN</t>
  </si>
  <si>
    <t xml:space="preserve"> BANBAJÍO, S.A.</t>
  </si>
  <si>
    <t>CTA.102334270101</t>
  </si>
  <si>
    <t>El saldo en la cuenta corresponde a las acciones del 2011 y 2012.
En proceso de reintegro de los saldos y economías del proyecto al Fideicomiso.</t>
  </si>
  <si>
    <t>Registro en Cartera 2009. Proyecto de Continuidad.
Mediante oficio no. TES/037/0478/2014 de fecha 12 de agosto de 2014, el municipio realizó el reintegro de los productos financieros y economías del proyecto al Fideicomiso.</t>
  </si>
  <si>
    <t>Se maneja el saldo y rendimientos de la cuenta al 31 de diciembre de 2014.</t>
  </si>
  <si>
    <t>PURÍSIMA DEL RINCÓN/SOP</t>
  </si>
  <si>
    <t>Sucursal 01 Centro, Plaza 225 León, Gto., Banco del Bajío S. A.</t>
  </si>
  <si>
    <t>CLABE bancaria 030225900003918060</t>
  </si>
  <si>
    <t>Sucursal 803, Guanajuato, Centro, apertutada en Banco Mercantil del Norte S.A.</t>
  </si>
  <si>
    <t>CLABE 072210002648495000</t>
  </si>
  <si>
    <t>0197834209  cuenta número</t>
  </si>
  <si>
    <t>Sucursal 0714, Plaza 1108 León, Gto., aperturada en BBVA BANCOMER S. A.</t>
  </si>
  <si>
    <t>CLABE bancaria 012225001978342099</t>
  </si>
  <si>
    <t>0197831544  cuenta número</t>
  </si>
  <si>
    <t>CLABE bancaria 012225001978315440</t>
  </si>
  <si>
    <t>0197831978  cuenta número</t>
  </si>
  <si>
    <t>CLABE bancaria 012225001978319789</t>
  </si>
  <si>
    <t>0197832141  cuenta número</t>
  </si>
  <si>
    <t>CLABE bancaria 012225001978321418</t>
  </si>
  <si>
    <t>0197832494  cuenta número</t>
  </si>
  <si>
    <t>CLABE bancaria 012225001978324949</t>
  </si>
  <si>
    <t>0197832656  cuenta número</t>
  </si>
  <si>
    <t>CLABE bancaria 012225001978326565</t>
  </si>
  <si>
    <t>0197832788  cuenta número</t>
  </si>
  <si>
    <t>CLABE bancaria 012225001978327881</t>
  </si>
  <si>
    <t>0197832893  cuenta número</t>
  </si>
  <si>
    <t>CLABE bancaria 012225001978328932</t>
  </si>
  <si>
    <t>00197833350 cuenta número</t>
  </si>
  <si>
    <t>CLABE bancaria 012225001978333503</t>
  </si>
  <si>
    <t>0197833598  cuenta número</t>
  </si>
  <si>
    <t>CLABE bancaria 012225001978335983</t>
  </si>
  <si>
    <t>0197832346  cuenta número</t>
  </si>
  <si>
    <t>CLABE bancaria 012225001978323461</t>
  </si>
  <si>
    <t>Municipio de Silao de la Victoria</t>
  </si>
  <si>
    <t>0197730616  cuenta número</t>
  </si>
  <si>
    <t>Sucursal 0714, Plaza León, Gto., aperturada en BBVA BANCOMER S. A.</t>
  </si>
  <si>
    <t>CLABE bancaria 012225001977306162</t>
  </si>
  <si>
    <t>Cuenta Número 0197730640</t>
  </si>
  <si>
    <t>CLABE bancaria 012225001977306405</t>
  </si>
  <si>
    <t>Cuenta Número 0197730535</t>
  </si>
  <si>
    <t>CLABE bancaria 012225001977305354</t>
  </si>
  <si>
    <t>cuenta número 0197730594</t>
  </si>
  <si>
    <t>CLABE 012225001977305943</t>
  </si>
  <si>
    <t>Banco del Bajío S. A.</t>
  </si>
  <si>
    <t>CLABE 030237900003861626</t>
  </si>
  <si>
    <t>CLABE bancaria 030237900003861671</t>
  </si>
  <si>
    <t>CLABE bancaria 030237900003861888</t>
  </si>
  <si>
    <t>Municipio de Purísima del Rincón</t>
  </si>
  <si>
    <t>cuenta 90000388046</t>
  </si>
  <si>
    <t>CLABE 030237900003880461</t>
  </si>
  <si>
    <t>cuenta 90000388062</t>
  </si>
  <si>
    <t>CLABE 030237900003880623</t>
  </si>
  <si>
    <t>cuenta 90000388069</t>
  </si>
  <si>
    <t>CLABE 030237900003880694</t>
  </si>
  <si>
    <t>cuenta 90000388075</t>
  </si>
  <si>
    <t>CLABE 030237900003880759</t>
  </si>
  <si>
    <t>CLABE 030237900003880801</t>
  </si>
  <si>
    <t>CLABE 030237900003880872</t>
  </si>
  <si>
    <t>cuenta número 90000388091</t>
  </si>
  <si>
    <t>CLABE 030237900003880911</t>
  </si>
  <si>
    <t>CLABE 030237900003788453</t>
  </si>
  <si>
    <t>cuenta número 00197763468</t>
  </si>
  <si>
    <t>Sucursal 0714 Gobierno Guanajuato, Plaza 11008 León, Gto., aperturada en BBVA BANCOMER S. A.</t>
  </si>
  <si>
    <t>CLABE bancaria 012225001977634685</t>
  </si>
  <si>
    <t>cuenta número 7007-2505857</t>
  </si>
  <si>
    <t>Sucursal Guanajuato 0164, Plaza 11, aperturada en BANAMEX S. A.</t>
  </si>
  <si>
    <t>CLABE bancaria 002210700725058577</t>
  </si>
  <si>
    <t>CLABE 030237900003880403</t>
  </si>
  <si>
    <t>Aportación modificada (ACTAS)</t>
  </si>
  <si>
    <t>Las acciones restantes de liberación de derecho de vía, lo ejecutará la SOP, están en proceso de elaboración del Convenio Modificatorio para regualizar el proceso administrativo de registro del proyecto ante la SFIA y continuar con los trámites de afectaciones.</t>
  </si>
  <si>
    <t>OBRA DE CONTINUIDAD.
Reporte de saldos considerados con el último reporte de avances del proyecto en 2011.
No entregaron reporte a diciembre, los datos son a Septiembre 2014.</t>
  </si>
  <si>
    <t>OBRA DE CONTINUIDAD.
No entregaron reporte a diciembre, los datos son a Septiembre 2014.</t>
  </si>
  <si>
    <t>Falta la asignación completa del recurso para iniciar el proceso de licitación pública, se conjuntará el recurso asignado de productos financieros y remanentes.</t>
  </si>
  <si>
    <t>Se emitió una sola contratación con los dos puentes.</t>
  </si>
  <si>
    <t>Asignación Economías</t>
  </si>
  <si>
    <t>Asignación productos financieros</t>
  </si>
  <si>
    <t>OBSERVACIONES
EJECUTOR</t>
  </si>
  <si>
    <t>PROYECTO CONCLUIDO. Cuenta cerrada de 2008
Al tratarse de una obra de continuidad para 2009, el saldo del proyecto corresponde al recurso asignado en 2009 ($3.5 mdp)</t>
  </si>
  <si>
    <t>PROYECTO  CONCLUIDO. Mediante recibo de envío de transferencia interbancaria de fecha 24 de septiembre de 2009 el Sistema de Agua Potable de San Francisco del Rincón reintegro al FIDEICOMISO los recursos de economía y productos financieros por $412,709.56</t>
  </si>
  <si>
    <t xml:space="preserve">En proceso de cierre.
</t>
  </si>
  <si>
    <t>Registro en Cartera 2009. Proyecto de Continuidad
El ejecutor realizó una deducción de presupuesto por devolución de recursos de capital por $22,024.96
No entregaron reporte a diciembre, los datos son a diciembre 2014.</t>
  </si>
  <si>
    <t>06/09/2014    29/11/2014</t>
  </si>
  <si>
    <t>RESUMEN</t>
  </si>
  <si>
    <t>estimación 7 obra en proceso</t>
  </si>
  <si>
    <t xml:space="preserve">cancelación de saldo de contarto estimación N8 terminada con acta financiera total- </t>
  </si>
  <si>
    <t>estimación 6 en proceso de cierre adminiatrativo, est 10 terminada con acta financiera total</t>
  </si>
  <si>
    <t>Reintegro del programa PCREID-CODE 2014 $24,388.22</t>
  </si>
  <si>
    <t>solicitud a finanzas de apertura liquida oficio  IPLANEG/116/2015 23 de enero 2015</t>
  </si>
  <si>
    <t>Sin contratar por el municipio de León</t>
  </si>
  <si>
    <t>En ejecución</t>
  </si>
  <si>
    <t>LOS INTERESES GENERADOS SON AL 28 DE FEBRERO DEL 2015, ASI MISMO EL SALDO DE LA CUENTA ESTA ACTUALIZADO AL DIA 18 DE MARZO DEL PRESENTE EJERCICIO FISCAL</t>
  </si>
  <si>
    <t>Eje Metropolitano León-Silao (Tramo Ent. Carr Silao-San Felipe-Carr. Comanjilla</t>
  </si>
  <si>
    <t xml:space="preserve">   </t>
  </si>
  <si>
    <t xml:space="preserve">  </t>
  </si>
  <si>
    <t>Acta 16 de diciembre solictado. no convenido</t>
  </si>
  <si>
    <t>CLABE 030237900004023308</t>
  </si>
  <si>
    <t>en ejercicio</t>
  </si>
  <si>
    <t>Al ser una obra de continuidad, los intereses y saldo registrados corresponden a las carteras 2010, 2011 y 2012 (se depositó el recurso en una sola cuenta).
Existen recursos que fueron reintegrados por Observación de Auditoría por $228,509.52</t>
  </si>
  <si>
    <t>$30´330,306.03 la diferencia entre lo autorizado y lo comprometid es resultado de productos financieros</t>
  </si>
  <si>
    <t>Al ser una obra de continuidad, los intereses y saldo registrados corresponden a las carteras 2010, 2011 y 2012 2012 (se depositó el recurso en una sola cuenta).</t>
  </si>
  <si>
    <t>Proyecto teminado como ejecutor Silao, SOP se está gestionando la asignación de los recursos.</t>
  </si>
  <si>
    <t xml:space="preserve">Obra en proceso de cierre.
Se está analizando la observación emitida por la ASF a la Auditoria al proyecto.
</t>
  </si>
  <si>
    <t>1) Comisión de $6.96 fue bonificada en febrero/ 2) Se reintegro al fideicomiso $1,979,577.25</t>
  </si>
  <si>
    <t>Reintegro a cuentas del fimetro 2013 por $57.55</t>
  </si>
  <si>
    <t>Proyecto en proceso de cierre administrativo</t>
  </si>
  <si>
    <t>Reintegro a cuentas del fimetro 2013 por $517.50</t>
  </si>
  <si>
    <t>1) Comisión de $8.70 fue bonificada en febrero/ 2) Reintegro a cuentas del fimetro 2013 por $7,583.86</t>
  </si>
  <si>
    <t>Proyecto en proceso de cierre administrativo.</t>
  </si>
  <si>
    <t>Obra en proceso de cierre administrativo.</t>
  </si>
  <si>
    <t>En proceo de cierre administrativo del proyecto</t>
  </si>
  <si>
    <t>En proceso de ejecución.
Pagado OFS.</t>
  </si>
  <si>
    <t>Cuenta Maestra 0125489050101</t>
  </si>
  <si>
    <t>Cuenta Maestra 0124024750101</t>
  </si>
  <si>
    <t>El monto ejercido $5,994,000 es mayor que el contratado $5,768,248.1 por ajustes en finiquito</t>
  </si>
  <si>
    <t>Cuenta Maestra 0124025250101</t>
  </si>
  <si>
    <t>Cuenta Maestra 0124025660101</t>
  </si>
  <si>
    <t>Se pagó el anticipo, en proceso de ejecución</t>
  </si>
  <si>
    <t>Proyecto terminado, en proceso de cierre administrativo.</t>
  </si>
  <si>
    <t>REINTEGRO EN EL MES DE ABRIL DE DIVO PAGADO EN EXCESO A CONTRATISTA POR $649.85</t>
  </si>
  <si>
    <t>REINTEGRO EN EL MES DE ABRIL DE DIVO PAGADO EN EXCESO A CONTRATISTA POR $341.01</t>
  </si>
  <si>
    <t>Proyectos en ejecución.
Pagado realizado al OFS.</t>
  </si>
  <si>
    <t>Proyectos en ejecución.
En trámite de pago al OFS.</t>
  </si>
  <si>
    <r>
      <t>Base de Obras FIMETRO 3er</t>
    </r>
    <r>
      <rPr>
        <i/>
        <sz val="11"/>
        <color theme="1"/>
        <rFont val="Calibri"/>
        <family val="2"/>
        <scheme val="minor"/>
      </rPr>
      <t xml:space="preserve"> Trimestre 2015</t>
    </r>
  </si>
  <si>
    <t>III Trimestre 2015</t>
  </si>
  <si>
    <t xml:space="preserve">1.- Eje Metropolitano León-Silao
(Tramo Blvd. José Ma. Morelos – Blvd. Delta)  </t>
  </si>
  <si>
    <t>Cuenta cerrada de 2008
Mediante oficio no. DGOP/0502/13 de fecha 29 de abril de 2013 el municipio de León, envía comprobante de transferencia por concepto de reintegro de rendimientos y economías del proyecto Eje Metropolitano León-Silao 2008 por la cantidad de $2'166,731.56
Del total de recursos generados por el proyecto importan la cantidad de $6'962,918.98, de los cuales la cantidad de $4'796,187.42 fueron utilizados en actividades derivadas de la ejecución del proyecto, por lo que el ejercido real es de $184'796,187.42.
Se realizó en septiembre de 2009 un reintegro de intereses por $7,794,219.49 de los cuales $5,627,407.93 se asignaron al proyecto del Distribuidor Vial mediante sesión 2da extraordinaria de 2009.</t>
  </si>
  <si>
    <t xml:space="preserve">2.- Distribuidor Vial del Rincón (PRIMERA ASIGNACIÓN)
(Puente vehicular sobre la vía del ferrocarril) </t>
  </si>
  <si>
    <t>Secretaría de Obra Pública
Gobierno del Estado de Guanajuato</t>
  </si>
  <si>
    <t>9. SEDE AGENCIA METROPOLITANA</t>
  </si>
  <si>
    <t>SILAO / SOP</t>
  </si>
  <si>
    <t>Mediante convenio de ampliación de costos, y con recursos estatales se autorizaron los 1.5mdp para cubrir el importe del convenio de ampliación de metas.
DGP/1323/2015 de fecha 23 de septiembre del presente, se solicitó la cancelación de saldos a la SFIA.</t>
  </si>
  <si>
    <t>Mediante oficio no. DGOP/1532/14 de fecha 02 de octubre de 2014 realizó el reintegro de economías y productos financieros de los componentes de afectaciones atendiendo a las observaciones derivadas de la Auditoría.
Se maneja el saldo y rendimientos de la cuenta al 30 de mayo y el saldo de la cuenta al 08 de junio de 2015.
NOTA: VERIFICAR CON SFIA EL TRATAMIENTO QUE SE LE DARÁ AL PROYECTO DERIVADO DE LOS REINTEGROS QUE REALIZÓ EL EJECUTOR.</t>
  </si>
  <si>
    <t>El proyecto ejecutivo Nororiente de Silao se realizó una terminación anticipada, el contrato está cerrado administrativamente.
Mediante oficio no. DGP/1210/2015 de fecha 07 de septiembre de 2015, se solicitó la cancelación de saldos a SFIA.</t>
  </si>
  <si>
    <t>SOP.- Se encuentran en proceso de reintegro del recurso al FIMETRO, el proyecto presentó condiciones adversas para su contratación, se cuenta con la propuesta de convenio para  su cancelación y en proceso de validación por la Procuraduría Fiscal del Estado.</t>
  </si>
  <si>
    <t>Número 103204630101, Sucursal 188,  aperturada en Banco del Bajío S. A., CLABE bancaria 030237900001637409</t>
  </si>
  <si>
    <t xml:space="preserve"> CLABE bancaria 058210000000708746</t>
  </si>
  <si>
    <t>Mediante oficio no. DGP/1324/2015 de fecha 23 de septiembre de 2015, se solicitó la cancelación de saldos a SFIA.</t>
  </si>
  <si>
    <t>90000162608, Sucursal San Francisco del Rincón, Gto., aperturada en Banco del Bajío S. A., CLABE bancaria 030237900001626083</t>
  </si>
  <si>
    <t xml:space="preserve"> CLABE bancaria 030237900001626083</t>
  </si>
  <si>
    <t xml:space="preserve"> CLABE bancaria 030237900001626106</t>
  </si>
  <si>
    <t xml:space="preserve"> Cuenta 177-99136-001-5</t>
  </si>
  <si>
    <t xml:space="preserve"> CLABE bancaria 058210000000707145</t>
  </si>
  <si>
    <t>Mediante oficio no. DGP/1331/2015 de fecha 24 de septiembre de 2015, se solicitó la cancelación de saldos a SFIA.
El saldo corresponde integro a productos financieros.</t>
  </si>
  <si>
    <t xml:space="preserve">90000162661, Sucursal </t>
  </si>
  <si>
    <t>Se solicitó a la SEDESHU subir a punto de acuerdo la autorización de reasignación de recursos a otra etapa del Eje Metropolitano Silao-León con una meta de 600ml, en espera de autorización.</t>
  </si>
  <si>
    <t>Se solicitó mediante oficio no. DGP/1332/2015 de fecha 24 de septiembre de 2015, la cancelación de la cuenta a la SFIA.</t>
  </si>
  <si>
    <t>13/03/2015
08/05/2015</t>
  </si>
  <si>
    <t>Proyecto finiquitado, se cuenta con acta financiera total.
Se solicitó el reintegro de los saldos mediante oficio DGP/1329/2015 de fecha 23 de septiembre de 2015.</t>
  </si>
  <si>
    <t>Proyecto suspendido temporalmente derivado del cambio de las administraciones.</t>
  </si>
  <si>
    <t>Sistema de Movilidad Interurbano y Metropolitano (SIMOV) de la Zona Metropolitana de León, Guanajuato. Primera Etapa.</t>
  </si>
  <si>
    <t>Proyecto Integral Crucero Central Silao</t>
  </si>
  <si>
    <t>Construcción del Eje Metropolitano León-Silao</t>
  </si>
  <si>
    <t>Liberación derecho de vía Tajo de Santa Ana (Blvd. Siglo XXI), tramo de Blvd. Timoteo Lozano a Blvd. Aeropuerto (primera etapa)</t>
  </si>
  <si>
    <t>Proyecto Ejecutivo del Blvd. Siglo XXI (Tajo de Santa Ana) tramo de Blvd. Aeropuerto a Blvd. Vicente Valtierra (pavimento existente)</t>
  </si>
  <si>
    <t>Proyecto Ejecutivo del Blvd. Siglo XXI (Tajo de Santa Ana) Tramo de Blvd. Guanajuato - Juan Alonso de Torres (pavimento existente)</t>
  </si>
  <si>
    <t>Construcción de los Puentes Peatonales en los kms. 5+980 y 9+040 en la Modernización de la carretera León-San Francisco del Rincón</t>
  </si>
  <si>
    <t>Estudio de Preinversión Centro Integral Ganadero Metropolitano</t>
  </si>
  <si>
    <t>Manifestación de impacto ambiental federal de la estructura en el Libramiento sur de San Francisco del Rincón</t>
  </si>
  <si>
    <t>MIA</t>
  </si>
  <si>
    <t>Lineamientos para la Construcción de Ciudades Humanas</t>
  </si>
  <si>
    <t>Centro de Equipamiento Metropolitano en el Municipio de Purísima del Rincón (Liberación de Reserva Territorial)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</si>
</sst>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_-[$$-80A]* #,##0.00_-;\-[$$-80A]* #,##0.00_-;_-[$$-80A]* &quot;-&quot;??_-;_-@_-"/>
    <numFmt numFmtId="165" formatCode="0_ ;\-0\ "/>
    <numFmt numFmtId="166" formatCode="0.0%"/>
    <numFmt numFmtId="167"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i/>
      <sz val="12"/>
      <color theme="0"/>
      <name val="Calibri"/>
      <family val="2"/>
      <scheme val="minor"/>
    </font>
    <font>
      <b/>
      <sz val="12"/>
      <name val="Calibri"/>
      <family val="2"/>
      <scheme val="minor"/>
    </font>
    <font>
      <sz val="12"/>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b/>
      <i/>
      <u/>
      <sz val="11"/>
      <color rgb="FFFF0000"/>
      <name val="Calibri"/>
      <family val="2"/>
      <scheme val="minor"/>
    </font>
    <font>
      <sz val="11"/>
      <color rgb="FF000000"/>
      <name val="Calibri"/>
      <family val="2"/>
      <scheme val="minor"/>
    </font>
    <font>
      <sz val="11"/>
      <color indexed="8"/>
      <name val="Calibri"/>
      <family val="2"/>
      <scheme val="minor"/>
    </font>
    <font>
      <sz val="10"/>
      <name val="Arial"/>
      <family val="2"/>
    </font>
    <font>
      <sz val="10"/>
      <name val="Calibri"/>
      <family val="2"/>
      <scheme val="minor"/>
    </font>
  </fonts>
  <fills count="6">
    <fill>
      <patternFill patternType="none"/>
    </fill>
    <fill>
      <patternFill patternType="gray125"/>
    </fill>
    <fill>
      <gradientFill degree="90">
        <stop position="0">
          <color theme="3"/>
        </stop>
        <stop position="1">
          <color theme="4" tint="-0.49803155613879818"/>
        </stop>
      </gradientFill>
    </fill>
    <fill>
      <gradientFill degree="90">
        <stop position="0">
          <color theme="9"/>
        </stop>
        <stop position="1">
          <color theme="9" tint="-0.25098422193060094"/>
        </stop>
      </gradientFill>
    </fill>
    <fill>
      <patternFill patternType="solid">
        <fgColor theme="0"/>
        <bgColor indexed="64"/>
      </patternFill>
    </fill>
    <fill>
      <gradientFill degree="90">
        <stop position="0">
          <color rgb="FFFFFF00"/>
        </stop>
        <stop position="1">
          <color rgb="FFFFC000"/>
        </stop>
      </gradientFill>
    </fill>
  </fills>
  <borders count="12">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hair">
        <color auto="1"/>
      </left>
      <right style="hair">
        <color auto="1"/>
      </right>
      <top style="hair">
        <color auto="1"/>
      </top>
      <bottom style="hair">
        <color auto="1"/>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
      <left style="hair">
        <color auto="1"/>
      </left>
      <right style="hair">
        <color auto="1"/>
      </right>
      <top style="medium">
        <color auto="1"/>
      </top>
      <bottom style="hair">
        <color auto="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3" fillId="0" borderId="0"/>
    <xf numFmtId="44" fontId="1" fillId="0" borderId="0" applyFont="0" applyFill="0" applyBorder="0" applyAlignment="0" applyProtection="0"/>
  </cellStyleXfs>
  <cellXfs count="129">
    <xf numFmtId="0" fontId="0" fillId="0" borderId="0" xfId="0"/>
    <xf numFmtId="0" fontId="5" fillId="3" borderId="5" xfId="0" applyFont="1" applyFill="1" applyBorder="1" applyAlignment="1">
      <alignment horizontal="center" vertical="center" wrapText="1"/>
    </xf>
    <xf numFmtId="0" fontId="0" fillId="0" borderId="0" xfId="0" applyFont="1"/>
    <xf numFmtId="0" fontId="9" fillId="0" borderId="0" xfId="0" applyFont="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6" fillId="0" borderId="0" xfId="0" applyFont="1"/>
    <xf numFmtId="164" fontId="0" fillId="0" borderId="0" xfId="0" applyNumberFormat="1" applyFont="1"/>
    <xf numFmtId="0" fontId="0" fillId="0" borderId="0" xfId="0" applyFont="1" applyFill="1"/>
    <xf numFmtId="0" fontId="0" fillId="0" borderId="0" xfId="0" applyFont="1" applyFill="1" applyAlignment="1">
      <alignment wrapText="1" readingOrder="1"/>
    </xf>
    <xf numFmtId="0" fontId="0" fillId="0" borderId="0" xfId="0" applyFont="1" applyFill="1" applyAlignment="1">
      <alignment horizontal="left" vertical="center"/>
    </xf>
    <xf numFmtId="0" fontId="9" fillId="0" borderId="0" xfId="0" applyFont="1" applyFill="1" applyBorder="1" applyAlignment="1">
      <alignment horizontal="center" vertical="center"/>
    </xf>
    <xf numFmtId="0" fontId="0" fillId="4" borderId="0" xfId="0" applyFont="1" applyFill="1"/>
    <xf numFmtId="0" fontId="0" fillId="4" borderId="0" xfId="0" applyFont="1" applyFill="1" applyAlignment="1">
      <alignment vertical="center"/>
    </xf>
    <xf numFmtId="0" fontId="2" fillId="0" borderId="0" xfId="0" applyFont="1"/>
    <xf numFmtId="164" fontId="2" fillId="0" borderId="0" xfId="0" applyNumberFormat="1" applyFont="1"/>
    <xf numFmtId="164" fontId="2" fillId="0" borderId="0" xfId="0" applyNumberFormat="1" applyFont="1" applyFill="1"/>
    <xf numFmtId="14" fontId="7" fillId="0" borderId="7" xfId="0" applyNumberFormat="1" applyFont="1" applyFill="1" applyBorder="1" applyAlignment="1">
      <alignment horizontal="center" vertical="center" wrapText="1" readingOrder="1"/>
    </xf>
    <xf numFmtId="164" fontId="0" fillId="0" borderId="7" xfId="0" applyNumberFormat="1" applyFont="1" applyFill="1" applyBorder="1" applyAlignment="1">
      <alignment horizontal="center" vertical="center"/>
    </xf>
    <xf numFmtId="164" fontId="0" fillId="0" borderId="7" xfId="0" applyNumberFormat="1" applyFont="1" applyFill="1" applyBorder="1" applyAlignment="1">
      <alignment vertical="center"/>
    </xf>
    <xf numFmtId="0" fontId="0" fillId="0" borderId="7" xfId="0" applyFont="1" applyFill="1" applyBorder="1" applyAlignment="1">
      <alignment vertical="center" wrapText="1"/>
    </xf>
    <xf numFmtId="0" fontId="0" fillId="0" borderId="7" xfId="0" applyFont="1" applyFill="1" applyBorder="1" applyAlignment="1">
      <alignment vertical="center"/>
    </xf>
    <xf numFmtId="164" fontId="0" fillId="0" borderId="7" xfId="1" applyNumberFormat="1" applyFont="1" applyFill="1" applyBorder="1" applyAlignment="1">
      <alignment horizontal="center" vertical="center"/>
    </xf>
    <xf numFmtId="9" fontId="0" fillId="0" borderId="7" xfId="1" applyFont="1" applyFill="1" applyBorder="1" applyAlignment="1">
      <alignment horizontal="center" vertical="center"/>
    </xf>
    <xf numFmtId="0" fontId="0" fillId="0" borderId="7" xfId="0" applyFont="1" applyFill="1" applyBorder="1"/>
    <xf numFmtId="14" fontId="0"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9" fontId="0"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64" fontId="2" fillId="0" borderId="7" xfId="0" applyNumberFormat="1" applyFont="1" applyFill="1" applyBorder="1" applyAlignment="1">
      <alignment vertical="center"/>
    </xf>
    <xf numFmtId="164" fontId="7" fillId="0" borderId="7" xfId="0" applyNumberFormat="1" applyFont="1" applyFill="1" applyBorder="1" applyAlignment="1">
      <alignment vertical="center"/>
    </xf>
    <xf numFmtId="0" fontId="0" fillId="0" borderId="7" xfId="0" applyFont="1" applyFill="1" applyBorder="1" applyAlignment="1">
      <alignment horizontal="left" vertical="center" wrapText="1" indent="3"/>
    </xf>
    <xf numFmtId="0" fontId="0" fillId="0" borderId="0" xfId="0" applyFont="1" applyAlignment="1">
      <alignment horizontal="left" vertical="center"/>
    </xf>
    <xf numFmtId="0" fontId="3" fillId="2" borderId="5"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7" fillId="0" borderId="7" xfId="0" applyFont="1" applyFill="1" applyBorder="1" applyAlignment="1">
      <alignment horizontal="center" vertical="center" wrapText="1" readingOrder="1"/>
    </xf>
    <xf numFmtId="0" fontId="5" fillId="5" borderId="10" xfId="0" applyFont="1" applyFill="1" applyBorder="1" applyAlignment="1">
      <alignment horizontal="center" vertical="center" wrapText="1"/>
    </xf>
    <xf numFmtId="0" fontId="12" fillId="0" borderId="7" xfId="0" applyFont="1" applyFill="1" applyBorder="1" applyAlignment="1">
      <alignment horizontal="center" vertical="center" wrapText="1" readingOrder="1"/>
    </xf>
    <xf numFmtId="0" fontId="11" fillId="0" borderId="7" xfId="0" applyFont="1" applyFill="1" applyBorder="1" applyAlignment="1">
      <alignment horizontal="center" vertical="center" wrapText="1" readingOrder="1"/>
    </xf>
    <xf numFmtId="164" fontId="0" fillId="0" borderId="7" xfId="0" applyNumberFormat="1" applyFont="1" applyFill="1" applyBorder="1" applyAlignment="1">
      <alignment horizontal="righ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14" fontId="7" fillId="0" borderId="11" xfId="0" applyNumberFormat="1" applyFont="1" applyFill="1" applyBorder="1" applyAlignment="1">
      <alignment horizontal="center" vertical="center" wrapText="1" readingOrder="1"/>
    </xf>
    <xf numFmtId="0" fontId="0" fillId="0" borderId="11" xfId="0" applyFont="1" applyFill="1" applyBorder="1"/>
    <xf numFmtId="164" fontId="7" fillId="0" borderId="11" xfId="0" applyNumberFormat="1" applyFont="1" applyFill="1" applyBorder="1" applyAlignment="1">
      <alignment horizontal="right" vertical="center"/>
    </xf>
    <xf numFmtId="164" fontId="0" fillId="0" borderId="11" xfId="0" applyNumberFormat="1" applyFont="1" applyFill="1" applyBorder="1" applyAlignment="1">
      <alignment horizontal="right" vertical="center"/>
    </xf>
    <xf numFmtId="164" fontId="7" fillId="0" borderId="11" xfId="0" applyNumberFormat="1" applyFont="1" applyFill="1" applyBorder="1" applyAlignment="1">
      <alignment horizontal="center" vertical="center"/>
    </xf>
    <xf numFmtId="164" fontId="7" fillId="0" borderId="11" xfId="1" applyNumberFormat="1" applyFont="1" applyFill="1" applyBorder="1" applyAlignment="1">
      <alignment horizontal="center" vertical="center"/>
    </xf>
    <xf numFmtId="9" fontId="7" fillId="0" borderId="11" xfId="1" applyFont="1" applyFill="1" applyBorder="1" applyAlignment="1">
      <alignment horizontal="center" vertical="center"/>
    </xf>
    <xf numFmtId="10" fontId="7" fillId="0" borderId="11" xfId="1" applyNumberFormat="1" applyFont="1" applyFill="1" applyBorder="1" applyAlignment="1">
      <alignment horizontal="center" vertical="center" wrapText="1" readingOrder="1"/>
    </xf>
    <xf numFmtId="164" fontId="7" fillId="0" borderId="11" xfId="0" applyNumberFormat="1" applyFont="1" applyFill="1" applyBorder="1" applyAlignment="1">
      <alignment vertical="center"/>
    </xf>
    <xf numFmtId="8" fontId="7" fillId="0" borderId="11" xfId="0" applyNumberFormat="1" applyFont="1" applyFill="1" applyBorder="1" applyAlignment="1">
      <alignment horizontal="center" vertical="center" wrapText="1" readingOrder="1"/>
    </xf>
    <xf numFmtId="0" fontId="7" fillId="0" borderId="7" xfId="0" applyFont="1" applyFill="1" applyBorder="1" applyAlignment="1">
      <alignment vertical="center" wrapText="1"/>
    </xf>
    <xf numFmtId="164" fontId="7" fillId="0" borderId="7" xfId="0" applyNumberFormat="1" applyFont="1" applyFill="1" applyBorder="1" applyAlignment="1">
      <alignment horizontal="right" vertical="center"/>
    </xf>
    <xf numFmtId="164" fontId="7" fillId="0" borderId="7" xfId="1"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9" fontId="7" fillId="0" borderId="7" xfId="1" applyFont="1" applyFill="1" applyBorder="1" applyAlignment="1">
      <alignment horizontal="center" vertical="center"/>
    </xf>
    <xf numFmtId="0" fontId="7" fillId="0" borderId="7" xfId="0" applyFont="1" applyFill="1" applyBorder="1" applyAlignment="1">
      <alignment horizontal="center" vertical="center"/>
    </xf>
    <xf numFmtId="165" fontId="7" fillId="0" borderId="7" xfId="2" applyNumberFormat="1" applyFont="1" applyFill="1" applyBorder="1" applyAlignment="1">
      <alignment horizontal="center" vertical="center" wrapText="1"/>
    </xf>
    <xf numFmtId="0" fontId="7" fillId="0" borderId="7" xfId="0" applyFont="1" applyFill="1" applyBorder="1"/>
    <xf numFmtId="0" fontId="7" fillId="0" borderId="7" xfId="0" applyFont="1" applyFill="1" applyBorder="1" applyAlignment="1">
      <alignment vertical="center"/>
    </xf>
    <xf numFmtId="14" fontId="7" fillId="0" borderId="7"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1" fontId="7" fillId="0" borderId="7" xfId="0" applyNumberFormat="1" applyFont="1" applyFill="1" applyBorder="1" applyAlignment="1">
      <alignment horizontal="center" vertical="center" wrapText="1"/>
    </xf>
    <xf numFmtId="15" fontId="7" fillId="0" borderId="7" xfId="0" applyNumberFormat="1" applyFont="1" applyFill="1" applyBorder="1" applyAlignment="1">
      <alignment horizontal="center" vertical="center" wrapText="1"/>
    </xf>
    <xf numFmtId="16" fontId="7" fillId="0" borderId="7" xfId="0" applyNumberFormat="1" applyFont="1" applyFill="1" applyBorder="1" applyAlignment="1">
      <alignment horizontal="center" vertical="center" wrapText="1"/>
    </xf>
    <xf numFmtId="9" fontId="7" fillId="0" borderId="7" xfId="1" applyNumberFormat="1" applyFont="1" applyFill="1" applyBorder="1" applyAlignment="1">
      <alignment horizontal="center" vertical="center"/>
    </xf>
    <xf numFmtId="166" fontId="7" fillId="0" borderId="7" xfId="1" applyNumberFormat="1" applyFont="1" applyFill="1" applyBorder="1" applyAlignment="1">
      <alignment horizontal="center" vertical="center"/>
    </xf>
    <xf numFmtId="17" fontId="7" fillId="0" borderId="7" xfId="0" applyNumberFormat="1" applyFont="1" applyFill="1" applyBorder="1" applyAlignment="1">
      <alignment horizontal="center" vertical="center" wrapText="1"/>
    </xf>
    <xf numFmtId="14" fontId="7" fillId="0" borderId="7" xfId="0" applyNumberFormat="1" applyFont="1" applyFill="1" applyBorder="1" applyAlignment="1">
      <alignment vertical="center" wrapText="1"/>
    </xf>
    <xf numFmtId="167" fontId="14" fillId="0" borderId="7" xfId="0" applyNumberFormat="1" applyFont="1" applyFill="1" applyBorder="1" applyAlignment="1">
      <alignment horizontal="center" vertical="center" wrapText="1" readingOrder="1"/>
    </xf>
    <xf numFmtId="8" fontId="0" fillId="0" borderId="7" xfId="0" applyNumberFormat="1" applyFont="1" applyFill="1" applyBorder="1"/>
    <xf numFmtId="49" fontId="7" fillId="0" borderId="7" xfId="0" applyNumberFormat="1" applyFont="1" applyFill="1" applyBorder="1" applyAlignment="1">
      <alignment horizontal="center" vertical="center" wrapText="1"/>
    </xf>
    <xf numFmtId="44" fontId="7" fillId="0" borderId="7" xfId="4" applyFont="1" applyFill="1" applyBorder="1" applyAlignment="1">
      <alignment vertical="center"/>
    </xf>
    <xf numFmtId="9" fontId="7" fillId="0" borderId="7" xfId="0" applyNumberFormat="1" applyFont="1" applyFill="1" applyBorder="1" applyAlignment="1">
      <alignment horizontal="center" vertical="center"/>
    </xf>
    <xf numFmtId="166" fontId="7" fillId="0" borderId="7"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xf>
    <xf numFmtId="14" fontId="7" fillId="0" borderId="7" xfId="0" applyNumberFormat="1" applyFont="1" applyFill="1" applyBorder="1" applyAlignment="1">
      <alignment horizontal="center" vertical="center" wrapText="1"/>
    </xf>
    <xf numFmtId="164" fontId="7" fillId="0" borderId="7" xfId="1" applyNumberFormat="1" applyFont="1" applyFill="1" applyBorder="1" applyAlignment="1">
      <alignment horizontal="center" vertical="center"/>
    </xf>
    <xf numFmtId="0" fontId="7" fillId="0" borderId="7" xfId="0" applyFont="1" applyFill="1" applyBorder="1" applyAlignment="1">
      <alignment vertical="center" wrapText="1"/>
    </xf>
    <xf numFmtId="0" fontId="3" fillId="2"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Font="1" applyAlignment="1">
      <alignment horizontal="left" vertical="center"/>
    </xf>
    <xf numFmtId="0" fontId="2" fillId="4" borderId="0" xfId="0" applyFont="1" applyFill="1" applyBorder="1" applyAlignment="1">
      <alignment horizontal="left" vertical="center" wrapText="1" readingOrder="1"/>
    </xf>
    <xf numFmtId="0" fontId="0" fillId="0" borderId="0" xfId="0" applyFont="1" applyAlignment="1">
      <alignment horizontal="left" vertical="center"/>
    </xf>
    <xf numFmtId="0" fontId="9" fillId="0" borderId="0"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 fillId="0" borderId="7" xfId="0" applyFont="1" applyFill="1" applyBorder="1" applyAlignment="1">
      <alignment horizontal="center" vertical="center" wrapText="1" readingOrder="1"/>
    </xf>
    <xf numFmtId="164" fontId="7" fillId="0" borderId="7" xfId="1" applyNumberFormat="1" applyFont="1" applyFill="1" applyBorder="1" applyAlignment="1">
      <alignment horizontal="center" vertical="center"/>
    </xf>
    <xf numFmtId="164" fontId="0" fillId="0" borderId="7" xfId="1" applyNumberFormat="1"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8" fontId="7" fillId="0" borderId="7" xfId="0" applyNumberFormat="1" applyFont="1" applyFill="1" applyBorder="1" applyAlignment="1">
      <alignment horizontal="center" vertical="center" wrapText="1" readingOrder="1"/>
    </xf>
    <xf numFmtId="0" fontId="11" fillId="0" borderId="7" xfId="0" applyFont="1" applyFill="1" applyBorder="1" applyAlignment="1">
      <alignment horizontal="center" vertical="center" wrapText="1" readingOrder="1"/>
    </xf>
    <xf numFmtId="164" fontId="7" fillId="0" borderId="7" xfId="0" applyNumberFormat="1" applyFont="1" applyFill="1" applyBorder="1" applyAlignment="1">
      <alignment horizontal="right" vertical="center"/>
    </xf>
    <xf numFmtId="164" fontId="0" fillId="0" borderId="7" xfId="0" applyNumberFormat="1" applyFont="1" applyFill="1" applyBorder="1" applyAlignment="1">
      <alignment horizontal="right" vertical="center"/>
    </xf>
    <xf numFmtId="164" fontId="7" fillId="0" borderId="7"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49" fontId="7" fillId="0" borderId="7" xfId="1" applyNumberFormat="1" applyFont="1" applyFill="1" applyBorder="1" applyAlignment="1">
      <alignment horizontal="center" vertical="center" wrapText="1" readingOrder="1"/>
    </xf>
    <xf numFmtId="49" fontId="11" fillId="0" borderId="7" xfId="1" applyNumberFormat="1" applyFont="1" applyFill="1" applyBorder="1" applyAlignment="1">
      <alignment horizontal="center" vertical="center" wrapText="1" readingOrder="1"/>
    </xf>
    <xf numFmtId="10" fontId="7" fillId="0" borderId="7" xfId="1" applyNumberFormat="1" applyFont="1" applyFill="1" applyBorder="1" applyAlignment="1">
      <alignment horizontal="center" vertical="center" wrapText="1" readingOrder="1"/>
    </xf>
    <xf numFmtId="10" fontId="11" fillId="0" borderId="7" xfId="1" applyNumberFormat="1" applyFont="1" applyFill="1" applyBorder="1" applyAlignment="1">
      <alignment horizontal="center" vertical="center" wrapText="1" readingOrder="1"/>
    </xf>
    <xf numFmtId="9" fontId="7" fillId="0" borderId="7" xfId="1" applyFont="1" applyFill="1" applyBorder="1" applyAlignment="1">
      <alignment horizontal="center" vertical="center"/>
    </xf>
    <xf numFmtId="9" fontId="0" fillId="0" borderId="7" xfId="1" applyFont="1" applyFill="1" applyBorder="1" applyAlignment="1">
      <alignment horizontal="center" vertical="center"/>
    </xf>
    <xf numFmtId="0" fontId="7" fillId="0" borderId="7" xfId="0" applyFont="1" applyFill="1" applyBorder="1" applyAlignment="1">
      <alignment vertical="center" wrapText="1"/>
    </xf>
    <xf numFmtId="0" fontId="0" fillId="0" borderId="7" xfId="0" applyFont="1" applyFill="1" applyBorder="1" applyAlignment="1">
      <alignment vertical="center" wrapText="1"/>
    </xf>
    <xf numFmtId="0" fontId="7"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164" fontId="7" fillId="0" borderId="7"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cellXfs>
  <cellStyles count="5">
    <cellStyle name="Millares" xfId="2" builtinId="3"/>
    <cellStyle name="Moneda" xfId="4" builtinId="4"/>
    <cellStyle name="Normal" xfId="0" builtinId="0"/>
    <cellStyle name="Normal 2" xfId="3"/>
    <cellStyle name="Porcentaje" xfId="1" builtinId="5"/>
  </cellStyles>
  <dxfs count="0"/>
  <tableStyles count="0" defaultTableStyle="TableStyleMedium9" defaultPivotStyle="PivotStyleLight16"/>
  <colors>
    <mruColors>
      <color rgb="FFFFFF00"/>
      <color rgb="FFACBC10"/>
      <color rgb="FF4966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36512</xdr:colOff>
      <xdr:row>36</xdr:row>
      <xdr:rowOff>0</xdr:rowOff>
    </xdr:to>
    <xdr:grpSp>
      <xdr:nvGrpSpPr>
        <xdr:cNvPr id="9" name="10 Grupo"/>
        <xdr:cNvGrpSpPr/>
      </xdr:nvGrpSpPr>
      <xdr:grpSpPr>
        <a:xfrm>
          <a:off x="0" y="0"/>
          <a:ext cx="9180512" cy="6858000"/>
          <a:chOff x="-36512" y="0"/>
          <a:chExt cx="9180512" cy="6858000"/>
        </a:xfrm>
      </xdr:grpSpPr>
      <xdr:grpSp>
        <xdr:nvGrpSpPr>
          <xdr:cNvPr id="10" name="9 Grupo"/>
          <xdr:cNvGrpSpPr/>
        </xdr:nvGrpSpPr>
        <xdr:grpSpPr>
          <a:xfrm>
            <a:off x="-36512" y="0"/>
            <a:ext cx="9180512" cy="6858000"/>
            <a:chOff x="0" y="0"/>
            <a:chExt cx="9131910" cy="6858000"/>
          </a:xfrm>
        </xdr:grpSpPr>
        <xdr:pic>
          <xdr:nvPicPr>
            <xdr:cNvPr id="12" name="Picture 2" descr="C:\Users\usuario\Desktop\1.jpg"/>
            <xdr:cNvPicPr>
              <a:picLocks noChangeAspect="1" noChangeArrowheads="1"/>
            </xdr:cNvPicPr>
          </xdr:nvPicPr>
          <xdr:blipFill rotWithShape="1">
            <a:blip xmlns:r="http://schemas.openxmlformats.org/officeDocument/2006/relationships" r:embed="rId1" cstate="print"/>
            <a:srcRect r="816" b="9387"/>
            <a:stretch/>
          </xdr:blipFill>
          <xdr:spPr bwMode="auto">
            <a:xfrm>
              <a:off x="0" y="0"/>
              <a:ext cx="9131910" cy="6858000"/>
            </a:xfrm>
            <a:prstGeom prst="rect">
              <a:avLst/>
            </a:prstGeom>
            <a:ln>
              <a:noFill/>
            </a:ln>
            <a:effectLst>
              <a:outerShdw blurRad="292100" dist="139700" dir="2700000" algn="tl" rotWithShape="0">
                <a:srgbClr val="333333">
                  <a:alpha val="65000"/>
                </a:srgbClr>
              </a:outerShdw>
            </a:effectLst>
          </xdr:spPr>
        </xdr:pic>
        <xdr:sp macro="" textlink="">
          <xdr:nvSpPr>
            <xdr:cNvPr id="13" name="8 Rectángulo"/>
            <xdr:cNvSpPr/>
          </xdr:nvSpPr>
          <xdr:spPr>
            <a:xfrm>
              <a:off x="3131840" y="0"/>
              <a:ext cx="2880320" cy="6858000"/>
            </a:xfrm>
            <a:prstGeom prst="rect">
              <a:avLst/>
            </a:prstGeom>
            <a:solidFill>
              <a:schemeClr val="accent1">
                <a:lumMod val="75000"/>
              </a:scheme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grpSp>
      <xdr:pic>
        <xdr:nvPicPr>
          <xdr:cNvPr id="11" name="6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6425" y="332656"/>
            <a:ext cx="2672247" cy="2719590"/>
          </a:xfrm>
          <a:prstGeom prst="rect">
            <a:avLst/>
          </a:prstGeom>
        </xdr:spPr>
      </xdr:pic>
    </xdr:grpSp>
    <xdr:clientData/>
  </xdr:twoCellAnchor>
  <xdr:twoCellAnchor>
    <xdr:from>
      <xdr:col>1</xdr:col>
      <xdr:colOff>259898</xdr:colOff>
      <xdr:row>24</xdr:row>
      <xdr:rowOff>88448</xdr:rowOff>
    </xdr:from>
    <xdr:to>
      <xdr:col>10</xdr:col>
      <xdr:colOff>355148</xdr:colOff>
      <xdr:row>31</xdr:row>
      <xdr:rowOff>177711</xdr:rowOff>
    </xdr:to>
    <xdr:sp macro="" textlink="">
      <xdr:nvSpPr>
        <xdr:cNvPr id="3" name="3 CuadroTexto"/>
        <xdr:cNvSpPr txBox="1"/>
      </xdr:nvSpPr>
      <xdr:spPr>
        <a:xfrm>
          <a:off x="1021898" y="4660448"/>
          <a:ext cx="6953250" cy="1422763"/>
        </a:xfrm>
        <a:prstGeom prst="rect">
          <a:avLst/>
        </a:prstGeom>
        <a:noFill/>
      </xdr:spPr>
      <xdr:txBody>
        <a:bodyPr wrap="square" rtlCol="0" anchor="b">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3200" b="1" kern="1200" spc="150">
              <a:ln w="11430"/>
              <a:solidFill>
                <a:srgbClr val="FFC000"/>
              </a:solidFill>
              <a:effectLst>
                <a:outerShdw blurRad="38100" dist="38100" dir="2700000" algn="tl">
                  <a:srgbClr val="000000">
                    <a:alpha val="43137"/>
                  </a:srgbClr>
                </a:outerShdw>
              </a:effectLst>
              <a:latin typeface="Berlin Sans FB Demi" panose="020E0802020502020306" pitchFamily="34" charset="0"/>
              <a:ea typeface="MS PGothic" pitchFamily="34" charset="-128"/>
              <a:cs typeface="+mn-cs"/>
            </a:rPr>
            <a:t>EJERCICIO FISCAL 2008-2015</a:t>
          </a:r>
        </a:p>
        <a:p>
          <a:pPr algn="ctr"/>
          <a:r>
            <a:rPr lang="es-MX" sz="2000" b="1" kern="1200" spc="150">
              <a:ln w="11430"/>
              <a:solidFill>
                <a:schemeClr val="bg1"/>
              </a:solidFill>
              <a:effectLst>
                <a:outerShdw blurRad="38100" dist="38100" dir="2700000" algn="tl">
                  <a:srgbClr val="000000">
                    <a:alpha val="43137"/>
                  </a:srgbClr>
                </a:outerShdw>
              </a:effectLst>
              <a:latin typeface="Century Gothic" pitchFamily="34" charset="0"/>
              <a:ea typeface="MS PGothic" pitchFamily="34" charset="-128"/>
              <a:cs typeface="+mn-cs"/>
            </a:rPr>
            <a:t>3er. REPORTE TRIMESTRAL </a:t>
          </a:r>
        </a:p>
        <a:p>
          <a:pPr algn="ctr"/>
          <a:r>
            <a:rPr lang="es-MX" sz="1200" b="0" kern="1200" spc="150" baseline="0">
              <a:ln w="11430"/>
              <a:solidFill>
                <a:schemeClr val="bg1"/>
              </a:solidFill>
              <a:effectLst>
                <a:outerShdw blurRad="38100" dist="38100" dir="2700000" algn="tl">
                  <a:srgbClr val="000000">
                    <a:alpha val="43137"/>
                  </a:srgbClr>
                </a:outerShdw>
              </a:effectLst>
              <a:latin typeface="Century Gothic" pitchFamily="34" charset="0"/>
              <a:ea typeface="MS PGothic" pitchFamily="34" charset="-128"/>
              <a:cs typeface="+mn-cs"/>
            </a:rPr>
            <a:t>Septiembre de 2015</a:t>
          </a:r>
        </a:p>
        <a:p>
          <a:pPr algn="ctr"/>
          <a:endParaRPr lang="es-MX" sz="1200" b="0" kern="1200" spc="150">
            <a:ln w="11430"/>
            <a:solidFill>
              <a:schemeClr val="bg1"/>
            </a:solidFill>
            <a:effectLst>
              <a:outerShdw blurRad="38100" dist="38100" dir="2700000" algn="tl">
                <a:srgbClr val="000000">
                  <a:alpha val="43137"/>
                </a:srgbClr>
              </a:outerShdw>
            </a:effectLst>
            <a:latin typeface="Century Gothic" pitchFamily="34" charset="0"/>
            <a:ea typeface="MS PGothic" pitchFamily="34" charset="-128"/>
            <a:cs typeface="+mn-cs"/>
          </a:endParaRPr>
        </a:p>
        <a:p>
          <a:pPr algn="ctr"/>
          <a:r>
            <a:rPr lang="es-ES" sz="1600" b="1" kern="1200" spc="150">
              <a:ln w="11430"/>
              <a:solidFill>
                <a:schemeClr val="bg1"/>
              </a:solidFill>
              <a:effectLst>
                <a:outerShdw blurRad="38100" dist="38100" dir="2700000" algn="tl">
                  <a:srgbClr val="000000">
                    <a:alpha val="43137"/>
                  </a:srgbClr>
                </a:outerShdw>
              </a:effectLst>
              <a:latin typeface="Century Gothic" pitchFamily="34" charset="0"/>
              <a:ea typeface="MS PGothic" pitchFamily="34" charset="-128"/>
              <a:cs typeface="+mn-cs"/>
            </a:rPr>
            <a:t>Gobierno del Estado de Guanajuato</a:t>
          </a:r>
          <a:r>
            <a:rPr lang="es-ES" sz="1600" b="1" kern="1200" spc="150">
              <a:ln w="11430"/>
              <a:solidFill>
                <a:srgbClr val="FFC000"/>
              </a:solidFill>
              <a:effectLst>
                <a:outerShdw blurRad="38100" dist="38100" dir="2700000" algn="tl">
                  <a:srgbClr val="000000">
                    <a:alpha val="43137"/>
                  </a:srgbClr>
                </a:outerShdw>
              </a:effectLst>
              <a:latin typeface="Century Gothic" pitchFamily="34" charset="0"/>
              <a:ea typeface="MS PGothic" pitchFamily="34" charset="-128"/>
              <a:cs typeface="+mn-cs"/>
            </a:rPr>
            <a:t> </a:t>
          </a:r>
          <a:endParaRPr lang="es-MX" sz="1600" b="1" kern="1200" spc="150">
            <a:ln w="11430"/>
            <a:solidFill>
              <a:srgbClr val="FFC000"/>
            </a:solidFill>
            <a:effectLst>
              <a:outerShdw blurRad="38100" dist="38100" dir="2700000" algn="tl">
                <a:srgbClr val="000000">
                  <a:alpha val="43137"/>
                </a:srgbClr>
              </a:outerShdw>
            </a:effectLst>
            <a:latin typeface="Century Gothic" pitchFamily="34" charset="0"/>
            <a:ea typeface="MS PGothic" pitchFamily="34"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0" zoomScaleNormal="110" workbookViewId="0">
      <selection activeCell="M17" sqref="M17"/>
    </sheetView>
  </sheetViews>
  <sheetFormatPr baseColWidth="10" defaultRowHeight="15" x14ac:dyDescent="0.25"/>
  <sheetData/>
  <sheetProtection password="D320" sheet="1" objects="1" scenarios="1"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10" sqref="E10"/>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2.25" thickBot="1" x14ac:dyDescent="0.3">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ref="S49:T58" si="15">N49</f>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15"/>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15"/>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15"/>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si="15"/>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ref="T59:T60" si="18">O59</f>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8"/>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9">J62</f>
        <v>8335000</v>
      </c>
      <c r="R62" s="56">
        <f t="shared" si="19"/>
        <v>8335000</v>
      </c>
      <c r="S62" s="56">
        <f t="shared" ref="S62:S82" si="20">R62</f>
        <v>8335000</v>
      </c>
      <c r="T62" s="57">
        <f t="shared" ref="T62:T74" si="21">O62</f>
        <v>6342970.7200000007</v>
      </c>
      <c r="U62" s="56">
        <f t="shared" ref="U62:U75" si="22">V62</f>
        <v>6342970.7199999997</v>
      </c>
      <c r="V62" s="56">
        <f t="shared" ref="V62:V75" si="23">P62</f>
        <v>6342970.7199999997</v>
      </c>
      <c r="W62" s="57">
        <f t="shared" ref="W62:W75" si="24">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9"/>
        <v>2000000</v>
      </c>
      <c r="R63" s="56">
        <f t="shared" si="19"/>
        <v>2000000</v>
      </c>
      <c r="S63" s="56">
        <f t="shared" si="20"/>
        <v>2000000</v>
      </c>
      <c r="T63" s="57">
        <f t="shared" si="21"/>
        <v>1724422.48</v>
      </c>
      <c r="U63" s="56">
        <f t="shared" si="22"/>
        <v>1189890.96</v>
      </c>
      <c r="V63" s="56">
        <f t="shared" si="23"/>
        <v>1189890.96</v>
      </c>
      <c r="W63" s="57">
        <f t="shared" si="24"/>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9"/>
        <v>5200000</v>
      </c>
      <c r="R64" s="56">
        <f t="shared" si="19"/>
        <v>5200000</v>
      </c>
      <c r="S64" s="56">
        <f t="shared" si="20"/>
        <v>5200000</v>
      </c>
      <c r="T64" s="57">
        <f t="shared" si="21"/>
        <v>4746265.88</v>
      </c>
      <c r="U64" s="56">
        <f t="shared" si="22"/>
        <v>4668518.0599999996</v>
      </c>
      <c r="V64" s="56">
        <f t="shared" si="23"/>
        <v>4668518.0599999996</v>
      </c>
      <c r="W64" s="57">
        <f t="shared" si="24"/>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9"/>
        <v>2200000</v>
      </c>
      <c r="R65" s="56">
        <f t="shared" si="19"/>
        <v>2200000</v>
      </c>
      <c r="S65" s="56">
        <f t="shared" si="20"/>
        <v>2200000</v>
      </c>
      <c r="T65" s="57">
        <f t="shared" si="21"/>
        <v>1307022.52</v>
      </c>
      <c r="U65" s="56">
        <f t="shared" si="22"/>
        <v>1278398.8700000001</v>
      </c>
      <c r="V65" s="56">
        <f t="shared" si="23"/>
        <v>1278398.8700000001</v>
      </c>
      <c r="W65" s="57">
        <f t="shared" si="24"/>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9"/>
        <v>1900000</v>
      </c>
      <c r="R66" s="56">
        <f t="shared" si="19"/>
        <v>1900000</v>
      </c>
      <c r="S66" s="56">
        <f t="shared" si="20"/>
        <v>1900000</v>
      </c>
      <c r="T66" s="57">
        <v>0</v>
      </c>
      <c r="U66" s="56">
        <v>0</v>
      </c>
      <c r="V66" s="56">
        <f t="shared" si="23"/>
        <v>0</v>
      </c>
      <c r="W66" s="57">
        <f t="shared" si="24"/>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9"/>
        <v>6300000</v>
      </c>
      <c r="R67" s="56">
        <f t="shared" si="19"/>
        <v>6300000</v>
      </c>
      <c r="S67" s="56">
        <f t="shared" si="20"/>
        <v>6300000</v>
      </c>
      <c r="T67" s="57">
        <f t="shared" si="21"/>
        <v>6119433</v>
      </c>
      <c r="U67" s="56">
        <f t="shared" si="22"/>
        <v>3347877.51</v>
      </c>
      <c r="V67" s="56">
        <f t="shared" si="23"/>
        <v>3347877.51</v>
      </c>
      <c r="W67" s="57">
        <f t="shared" si="24"/>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9"/>
        <v>3385690</v>
      </c>
      <c r="R68" s="56">
        <f t="shared" si="19"/>
        <v>3385690</v>
      </c>
      <c r="S68" s="56">
        <f t="shared" si="20"/>
        <v>3385690</v>
      </c>
      <c r="T68" s="57">
        <f t="shared" si="21"/>
        <v>3163991.15</v>
      </c>
      <c r="U68" s="56">
        <f t="shared" si="22"/>
        <v>3018967.25</v>
      </c>
      <c r="V68" s="56">
        <f t="shared" si="23"/>
        <v>3018967.25</v>
      </c>
      <c r="W68" s="57">
        <f t="shared" si="24"/>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9"/>
        <v>800000</v>
      </c>
      <c r="R69" s="56">
        <f t="shared" si="19"/>
        <v>800000</v>
      </c>
      <c r="S69" s="56">
        <f t="shared" si="20"/>
        <v>800000</v>
      </c>
      <c r="T69" s="57">
        <f t="shared" si="21"/>
        <v>795253.28</v>
      </c>
      <c r="U69" s="56">
        <f t="shared" si="22"/>
        <v>751884.48</v>
      </c>
      <c r="V69" s="56">
        <f t="shared" si="23"/>
        <v>751884.48</v>
      </c>
      <c r="W69" s="57">
        <f t="shared" si="24"/>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9"/>
        <v>800000</v>
      </c>
      <c r="R70" s="56">
        <f t="shared" si="19"/>
        <v>800000</v>
      </c>
      <c r="S70" s="56">
        <f t="shared" si="20"/>
        <v>800000</v>
      </c>
      <c r="T70" s="57">
        <f t="shared" si="21"/>
        <v>798501.52</v>
      </c>
      <c r="U70" s="56">
        <f t="shared" si="22"/>
        <v>734497.24999999988</v>
      </c>
      <c r="V70" s="56">
        <f t="shared" si="23"/>
        <v>734497.24999999988</v>
      </c>
      <c r="W70" s="57">
        <f t="shared" si="24"/>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9"/>
        <v>14973862</v>
      </c>
      <c r="R71" s="56">
        <f t="shared" si="19"/>
        <v>14973862</v>
      </c>
      <c r="S71" s="56">
        <f t="shared" si="20"/>
        <v>14973862</v>
      </c>
      <c r="T71" s="57">
        <f t="shared" si="21"/>
        <v>13938344.060000001</v>
      </c>
      <c r="U71" s="56">
        <f t="shared" si="22"/>
        <v>12334276.59</v>
      </c>
      <c r="V71" s="56">
        <f t="shared" si="23"/>
        <v>12334276.59</v>
      </c>
      <c r="W71" s="57">
        <f t="shared" si="24"/>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9"/>
        <v>17000000</v>
      </c>
      <c r="R72" s="56">
        <f t="shared" si="19"/>
        <v>17000000</v>
      </c>
      <c r="S72" s="56">
        <f t="shared" si="20"/>
        <v>17000000</v>
      </c>
      <c r="T72" s="57">
        <f t="shared" si="21"/>
        <v>16968027.359999999</v>
      </c>
      <c r="U72" s="56">
        <f t="shared" si="22"/>
        <v>16837037.68</v>
      </c>
      <c r="V72" s="56">
        <f t="shared" si="23"/>
        <v>16837037.68</v>
      </c>
      <c r="W72" s="57">
        <f t="shared" si="24"/>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9"/>
        <v>6000000</v>
      </c>
      <c r="R73" s="56">
        <f t="shared" si="19"/>
        <v>6000000</v>
      </c>
      <c r="S73" s="56">
        <f t="shared" si="20"/>
        <v>6000000</v>
      </c>
      <c r="T73" s="57">
        <f t="shared" si="21"/>
        <v>4020655.9</v>
      </c>
      <c r="U73" s="56">
        <f t="shared" si="22"/>
        <v>3970655.9</v>
      </c>
      <c r="V73" s="56">
        <f t="shared" si="23"/>
        <v>3970655.9</v>
      </c>
      <c r="W73" s="57">
        <f t="shared" si="24"/>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9"/>
        <v>5000000</v>
      </c>
      <c r="R74" s="56">
        <f t="shared" si="19"/>
        <v>5000000</v>
      </c>
      <c r="S74" s="56">
        <f t="shared" si="20"/>
        <v>5000000</v>
      </c>
      <c r="T74" s="57">
        <f t="shared" si="21"/>
        <v>4917714.1500000004</v>
      </c>
      <c r="U74" s="56">
        <f t="shared" si="22"/>
        <v>4917714.1500000004</v>
      </c>
      <c r="V74" s="56">
        <f t="shared" si="23"/>
        <v>4917714.1500000004</v>
      </c>
      <c r="W74" s="57">
        <f t="shared" si="24"/>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9"/>
        <v>18000000</v>
      </c>
      <c r="R75" s="56">
        <f t="shared" si="19"/>
        <v>18000000</v>
      </c>
      <c r="S75" s="56">
        <f t="shared" si="20"/>
        <v>18000000</v>
      </c>
      <c r="T75" s="57">
        <f>O75</f>
        <v>17969717.52</v>
      </c>
      <c r="U75" s="56">
        <f t="shared" si="22"/>
        <v>17135974.559999999</v>
      </c>
      <c r="V75" s="56">
        <f t="shared" si="23"/>
        <v>17135974.559999999</v>
      </c>
      <c r="W75" s="57">
        <f t="shared" si="24"/>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9"/>
        <v>2500000</v>
      </c>
      <c r="R77" s="56">
        <f t="shared" si="19"/>
        <v>2500000</v>
      </c>
      <c r="S77" s="56">
        <f t="shared" si="20"/>
        <v>2500000</v>
      </c>
      <c r="T77" s="57">
        <f t="shared" ref="T77:T89" si="25">O77</f>
        <v>2441191</v>
      </c>
      <c r="U77" s="56">
        <f t="shared" ref="U77:U83" si="26">V77</f>
        <v>2441191</v>
      </c>
      <c r="V77" s="56">
        <f t="shared" ref="V77:V89" si="27">P77</f>
        <v>2441191</v>
      </c>
      <c r="W77" s="57">
        <f t="shared" ref="W77:W83" si="28">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9"/>
        <v>2000000</v>
      </c>
      <c r="R78" s="56">
        <f t="shared" si="19"/>
        <v>2000000</v>
      </c>
      <c r="S78" s="56">
        <f t="shared" si="20"/>
        <v>2000000</v>
      </c>
      <c r="T78" s="57">
        <f t="shared" si="25"/>
        <v>1998379.86</v>
      </c>
      <c r="U78" s="56">
        <f t="shared" si="26"/>
        <v>1998379.85</v>
      </c>
      <c r="V78" s="56">
        <f t="shared" si="27"/>
        <v>1998379.85</v>
      </c>
      <c r="W78" s="57">
        <f t="shared" si="28"/>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9"/>
        <v>1000000</v>
      </c>
      <c r="R79" s="56">
        <f t="shared" si="19"/>
        <v>1000000</v>
      </c>
      <c r="S79" s="56">
        <f t="shared" si="20"/>
        <v>1000000</v>
      </c>
      <c r="T79" s="57">
        <f t="shared" si="25"/>
        <v>999243.72</v>
      </c>
      <c r="U79" s="56">
        <f t="shared" si="26"/>
        <v>999243.72</v>
      </c>
      <c r="V79" s="56">
        <f t="shared" si="27"/>
        <v>999243.72</v>
      </c>
      <c r="W79" s="57">
        <f t="shared" si="28"/>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9"/>
        <v>500000</v>
      </c>
      <c r="R80" s="56">
        <f t="shared" si="19"/>
        <v>500000</v>
      </c>
      <c r="S80" s="56">
        <f t="shared" si="20"/>
        <v>500000</v>
      </c>
      <c r="T80" s="57">
        <f t="shared" si="25"/>
        <v>493000</v>
      </c>
      <c r="U80" s="56">
        <f t="shared" si="26"/>
        <v>493000</v>
      </c>
      <c r="V80" s="56">
        <f t="shared" si="27"/>
        <v>493000</v>
      </c>
      <c r="W80" s="57">
        <f t="shared" si="28"/>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9"/>
        <v>1000000</v>
      </c>
      <c r="R81" s="56">
        <f t="shared" si="19"/>
        <v>1000000</v>
      </c>
      <c r="S81" s="56">
        <f t="shared" si="20"/>
        <v>1000000</v>
      </c>
      <c r="T81" s="57">
        <f t="shared" si="25"/>
        <v>997600</v>
      </c>
      <c r="U81" s="56">
        <f t="shared" si="26"/>
        <v>997600</v>
      </c>
      <c r="V81" s="56">
        <f t="shared" si="27"/>
        <v>997600</v>
      </c>
      <c r="W81" s="57">
        <f t="shared" si="28"/>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9">K82</f>
        <v>1250000</v>
      </c>
      <c r="S82" s="56">
        <f t="shared" si="20"/>
        <v>1250000</v>
      </c>
      <c r="T82" s="57">
        <f t="shared" si="25"/>
        <v>1070000</v>
      </c>
      <c r="U82" s="56">
        <f t="shared" si="26"/>
        <v>1070000</v>
      </c>
      <c r="V82" s="56">
        <f t="shared" si="27"/>
        <v>1070000</v>
      </c>
      <c r="W82" s="57">
        <f t="shared" si="28"/>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5"/>
        <v>2581000</v>
      </c>
      <c r="U83" s="56">
        <f t="shared" si="26"/>
        <v>2407174</v>
      </c>
      <c r="V83" s="56">
        <f t="shared" si="27"/>
        <v>2407174</v>
      </c>
      <c r="W83" s="57">
        <f t="shared" si="28"/>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5"/>
        <v>0</v>
      </c>
      <c r="U84" s="22">
        <v>0</v>
      </c>
      <c r="V84" s="22">
        <f t="shared" si="27"/>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30">J85</f>
        <v>300000</v>
      </c>
      <c r="R85" s="56">
        <f t="shared" si="30"/>
        <v>300000</v>
      </c>
      <c r="S85" s="56">
        <f t="shared" ref="S85:S89" si="31">R85</f>
        <v>300000</v>
      </c>
      <c r="T85" s="57">
        <f t="shared" si="25"/>
        <v>296609</v>
      </c>
      <c r="U85" s="56">
        <f t="shared" ref="U85:U89" si="32">V85</f>
        <v>296609.95</v>
      </c>
      <c r="V85" s="56">
        <f t="shared" si="27"/>
        <v>296609.95</v>
      </c>
      <c r="W85" s="57">
        <f t="shared" ref="W85:W89" si="33">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30"/>
        <v>18000000</v>
      </c>
      <c r="R86" s="56">
        <f t="shared" si="30"/>
        <v>18000000</v>
      </c>
      <c r="S86" s="56">
        <f t="shared" si="31"/>
        <v>18000000</v>
      </c>
      <c r="T86" s="57">
        <f t="shared" si="25"/>
        <v>18000000</v>
      </c>
      <c r="U86" s="56">
        <f t="shared" si="32"/>
        <v>18000000</v>
      </c>
      <c r="V86" s="56">
        <f t="shared" si="27"/>
        <v>18000000</v>
      </c>
      <c r="W86" s="57">
        <f t="shared" si="33"/>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30"/>
        <v>3000000</v>
      </c>
      <c r="R87" s="56">
        <f t="shared" si="30"/>
        <v>3000000</v>
      </c>
      <c r="S87" s="56">
        <f t="shared" si="31"/>
        <v>3000000</v>
      </c>
      <c r="T87" s="57">
        <f t="shared" si="25"/>
        <v>3000000</v>
      </c>
      <c r="U87" s="56">
        <f t="shared" si="32"/>
        <v>3000000</v>
      </c>
      <c r="V87" s="56">
        <f t="shared" si="27"/>
        <v>3000000</v>
      </c>
      <c r="W87" s="57">
        <f t="shared" si="33"/>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30"/>
        <v>1900000</v>
      </c>
      <c r="S88" s="56">
        <v>0</v>
      </c>
      <c r="T88" s="57">
        <f t="shared" si="25"/>
        <v>0</v>
      </c>
      <c r="U88" s="56">
        <f t="shared" si="32"/>
        <v>0</v>
      </c>
      <c r="V88" s="56">
        <f t="shared" si="27"/>
        <v>0</v>
      </c>
      <c r="W88" s="57">
        <f t="shared" si="33"/>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 si="34">J89</f>
        <v>22915779</v>
      </c>
      <c r="R89" s="56">
        <f t="shared" si="30"/>
        <v>22915779</v>
      </c>
      <c r="S89" s="56">
        <f t="shared" si="31"/>
        <v>22915779</v>
      </c>
      <c r="T89" s="57">
        <f t="shared" si="25"/>
        <v>22908401.850000001</v>
      </c>
      <c r="U89" s="56">
        <f t="shared" si="32"/>
        <v>22824180.850000001</v>
      </c>
      <c r="V89" s="56">
        <f t="shared" si="27"/>
        <v>22824180.850000001</v>
      </c>
      <c r="W89" s="57">
        <f t="shared" si="33"/>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ref="Q90:R103" si="35">J90</f>
        <v>35000000</v>
      </c>
      <c r="R90" s="57">
        <f t="shared" si="35"/>
        <v>35000000</v>
      </c>
      <c r="S90" s="56">
        <f t="shared" ref="S90" si="36">R90</f>
        <v>35000000</v>
      </c>
      <c r="T90" s="57">
        <f>O90</f>
        <v>34965000</v>
      </c>
      <c r="U90" s="56">
        <f>V90</f>
        <v>34965000</v>
      </c>
      <c r="V90" s="56">
        <f>P90</f>
        <v>34965000</v>
      </c>
      <c r="W90" s="57">
        <f t="shared" ref="W90" si="37">V90</f>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8">J92+J93</f>
        <v>82000000</v>
      </c>
      <c r="K91" s="30">
        <f t="shared" si="38"/>
        <v>82000000</v>
      </c>
      <c r="L91" s="19"/>
      <c r="M91" s="19"/>
      <c r="N91" s="30">
        <v>76750000</v>
      </c>
      <c r="O91" s="30">
        <v>74270232.310000002</v>
      </c>
      <c r="P91" s="30">
        <v>50774565.602700002</v>
      </c>
      <c r="Q91" s="57">
        <f t="shared" si="35"/>
        <v>82000000</v>
      </c>
      <c r="R91" s="57">
        <f t="shared" si="35"/>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5"/>
        <v>50000000</v>
      </c>
      <c r="R92" s="18">
        <f t="shared" si="35"/>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5"/>
        <v>32000000</v>
      </c>
      <c r="R93" s="18">
        <f t="shared" si="35"/>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5"/>
        <v>4500000</v>
      </c>
      <c r="R94" s="57">
        <f t="shared" si="35"/>
        <v>4500000</v>
      </c>
      <c r="S94" s="56">
        <f t="shared" ref="S94:S101" si="39">R94</f>
        <v>4500000</v>
      </c>
      <c r="T94" s="57">
        <f t="shared" ref="T94:T134" si="40">O94</f>
        <v>4499993.43</v>
      </c>
      <c r="U94" s="56">
        <f t="shared" ref="U94:U146" si="41">V94</f>
        <v>3064939.74</v>
      </c>
      <c r="V94" s="56">
        <f t="shared" ref="V94:V134" si="42">P94</f>
        <v>3064939.74</v>
      </c>
      <c r="W94" s="57">
        <f t="shared" ref="W94:W146" si="43">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5"/>
        <v>38300000</v>
      </c>
      <c r="R95" s="57">
        <f t="shared" si="35"/>
        <v>38300000</v>
      </c>
      <c r="S95" s="56">
        <f t="shared" si="39"/>
        <v>38300000</v>
      </c>
      <c r="T95" s="57">
        <f t="shared" si="40"/>
        <v>35012422.039999999</v>
      </c>
      <c r="U95" s="56">
        <f t="shared" si="41"/>
        <v>21146088.049999997</v>
      </c>
      <c r="V95" s="56">
        <f t="shared" si="42"/>
        <v>21146088.049999997</v>
      </c>
      <c r="W95" s="57">
        <f t="shared" si="43"/>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5"/>
        <v>9000000</v>
      </c>
      <c r="R96" s="18">
        <f t="shared" si="35"/>
        <v>9000000</v>
      </c>
      <c r="S96" s="22">
        <f t="shared" si="39"/>
        <v>9000000</v>
      </c>
      <c r="T96" s="18">
        <f t="shared" si="40"/>
        <v>14732722.039999999</v>
      </c>
      <c r="U96" s="22">
        <f t="shared" si="41"/>
        <v>12158254.949999999</v>
      </c>
      <c r="V96" s="22">
        <f t="shared" si="42"/>
        <v>12158254.949999999</v>
      </c>
      <c r="W96" s="18">
        <f t="shared" si="43"/>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5"/>
        <v>9000000</v>
      </c>
      <c r="R97" s="18">
        <f t="shared" si="35"/>
        <v>9000000</v>
      </c>
      <c r="S97" s="22">
        <f t="shared" si="39"/>
        <v>9000000</v>
      </c>
      <c r="T97" s="18">
        <f t="shared" si="40"/>
        <v>0</v>
      </c>
      <c r="U97" s="22">
        <f t="shared" si="41"/>
        <v>0</v>
      </c>
      <c r="V97" s="22">
        <f t="shared" si="42"/>
        <v>0</v>
      </c>
      <c r="W97" s="18">
        <f t="shared" si="43"/>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5"/>
        <v>20300000</v>
      </c>
      <c r="R98" s="18">
        <f t="shared" si="35"/>
        <v>20300000</v>
      </c>
      <c r="S98" s="22">
        <f t="shared" si="39"/>
        <v>20300000</v>
      </c>
      <c r="T98" s="18">
        <f t="shared" si="40"/>
        <v>20279700</v>
      </c>
      <c r="U98" s="22">
        <f t="shared" si="41"/>
        <v>8987833.0999999996</v>
      </c>
      <c r="V98" s="22">
        <f t="shared" si="42"/>
        <v>8987833.0999999996</v>
      </c>
      <c r="W98" s="18">
        <f t="shared" si="43"/>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5"/>
        <v>20792394</v>
      </c>
      <c r="R99" s="57">
        <f t="shared" si="35"/>
        <v>20792394</v>
      </c>
      <c r="S99" s="56">
        <f t="shared" si="39"/>
        <v>20792394</v>
      </c>
      <c r="T99" s="57">
        <f t="shared" si="40"/>
        <v>4043945.01</v>
      </c>
      <c r="U99" s="56">
        <f t="shared" si="41"/>
        <v>4035122.38</v>
      </c>
      <c r="V99" s="56">
        <f t="shared" si="42"/>
        <v>4035122.38</v>
      </c>
      <c r="W99" s="57">
        <f t="shared" si="43"/>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5"/>
        <v>4047993</v>
      </c>
      <c r="R100" s="18">
        <f t="shared" ref="R100:R101" si="44">M100</f>
        <v>0</v>
      </c>
      <c r="S100" s="22">
        <f t="shared" si="39"/>
        <v>0</v>
      </c>
      <c r="T100" s="18">
        <f t="shared" si="40"/>
        <v>4047993</v>
      </c>
      <c r="U100" s="22">
        <f t="shared" si="41"/>
        <v>4035122.38</v>
      </c>
      <c r="V100" s="22">
        <f t="shared" si="42"/>
        <v>4035122.38</v>
      </c>
      <c r="W100" s="18">
        <f t="shared" si="43"/>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5"/>
        <v>16744401</v>
      </c>
      <c r="R101" s="18">
        <f t="shared" si="44"/>
        <v>0</v>
      </c>
      <c r="S101" s="22">
        <f t="shared" si="39"/>
        <v>0</v>
      </c>
      <c r="T101" s="18">
        <f t="shared" si="40"/>
        <v>0</v>
      </c>
      <c r="U101" s="22">
        <f t="shared" si="41"/>
        <v>0</v>
      </c>
      <c r="V101" s="22">
        <f t="shared" si="42"/>
        <v>0</v>
      </c>
      <c r="W101" s="18">
        <f t="shared" si="43"/>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5"/>
        <v>0</v>
      </c>
      <c r="R102" s="18">
        <v>0</v>
      </c>
      <c r="S102" s="22">
        <v>0</v>
      </c>
      <c r="T102" s="18">
        <f t="shared" si="40"/>
        <v>0</v>
      </c>
      <c r="U102" s="22">
        <f t="shared" si="41"/>
        <v>0</v>
      </c>
      <c r="V102" s="22">
        <f t="shared" si="42"/>
        <v>0</v>
      </c>
      <c r="W102" s="18">
        <f t="shared" si="43"/>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5"/>
        <v>10000000</v>
      </c>
      <c r="R103" s="57">
        <f t="shared" si="35"/>
        <v>10000000</v>
      </c>
      <c r="S103" s="56">
        <f t="shared" ref="S103:S110" si="45">R103</f>
        <v>10000000</v>
      </c>
      <c r="T103" s="57">
        <f t="shared" si="40"/>
        <v>10000000</v>
      </c>
      <c r="U103" s="56">
        <f t="shared" si="41"/>
        <v>9989807.0800000001</v>
      </c>
      <c r="V103" s="56">
        <f t="shared" si="42"/>
        <v>9989807.0800000001</v>
      </c>
      <c r="W103" s="57">
        <f t="shared" si="43"/>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ref="Q104:R135" si="46">J104</f>
        <v>27409850</v>
      </c>
      <c r="R104" s="57">
        <f t="shared" si="46"/>
        <v>27409850</v>
      </c>
      <c r="S104" s="56">
        <f t="shared" si="45"/>
        <v>27409850</v>
      </c>
      <c r="T104" s="57">
        <f t="shared" si="40"/>
        <v>27251490</v>
      </c>
      <c r="U104" s="56">
        <f t="shared" si="41"/>
        <v>20262792.16</v>
      </c>
      <c r="V104" s="56">
        <f t="shared" si="42"/>
        <v>20262792.16</v>
      </c>
      <c r="W104" s="57">
        <f t="shared" si="43"/>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si="46"/>
        <v>15000000</v>
      </c>
      <c r="R105" s="57">
        <f t="shared" si="46"/>
        <v>15000000</v>
      </c>
      <c r="S105" s="56">
        <f t="shared" si="45"/>
        <v>15000000</v>
      </c>
      <c r="T105" s="57">
        <f t="shared" si="40"/>
        <v>14985000</v>
      </c>
      <c r="U105" s="56">
        <f t="shared" si="41"/>
        <v>14889394.76</v>
      </c>
      <c r="V105" s="56">
        <f t="shared" si="42"/>
        <v>14889394.76</v>
      </c>
      <c r="W105" s="57">
        <f t="shared" si="43"/>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6"/>
        <v>19000000</v>
      </c>
      <c r="R106" s="57">
        <f t="shared" si="46"/>
        <v>19000000</v>
      </c>
      <c r="S106" s="56">
        <f t="shared" si="45"/>
        <v>19000000</v>
      </c>
      <c r="T106" s="57">
        <f t="shared" si="40"/>
        <v>18897539</v>
      </c>
      <c r="U106" s="56">
        <f t="shared" si="41"/>
        <v>18878579.359999999</v>
      </c>
      <c r="V106" s="56">
        <f>P106</f>
        <v>18878579.359999999</v>
      </c>
      <c r="W106" s="57">
        <f t="shared" si="43"/>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6"/>
        <v>8000000</v>
      </c>
      <c r="R107" s="57">
        <f t="shared" si="46"/>
        <v>8000000</v>
      </c>
      <c r="S107" s="56">
        <f t="shared" si="45"/>
        <v>8000000</v>
      </c>
      <c r="T107" s="57">
        <f t="shared" si="40"/>
        <v>7999999.8600000003</v>
      </c>
      <c r="U107" s="56">
        <f t="shared" si="41"/>
        <v>5498890.5700000003</v>
      </c>
      <c r="V107" s="56">
        <f t="shared" si="42"/>
        <v>5498890.5700000003</v>
      </c>
      <c r="W107" s="57">
        <f t="shared" si="43"/>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6"/>
        <v>15000000</v>
      </c>
      <c r="R108" s="57">
        <f t="shared" si="46"/>
        <v>15000000</v>
      </c>
      <c r="S108" s="56">
        <f t="shared" si="45"/>
        <v>15000000</v>
      </c>
      <c r="T108" s="57">
        <f t="shared" si="40"/>
        <v>14950000</v>
      </c>
      <c r="U108" s="56">
        <f t="shared" si="41"/>
        <v>14950000</v>
      </c>
      <c r="V108" s="56">
        <f t="shared" si="42"/>
        <v>14950000</v>
      </c>
      <c r="W108" s="57">
        <f t="shared" si="43"/>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6"/>
        <v>6000000</v>
      </c>
      <c r="R109" s="57">
        <f t="shared" si="46"/>
        <v>6000000</v>
      </c>
      <c r="S109" s="56">
        <f t="shared" si="45"/>
        <v>6000000</v>
      </c>
      <c r="T109" s="57">
        <f t="shared" si="40"/>
        <v>5994000</v>
      </c>
      <c r="U109" s="56">
        <f t="shared" si="41"/>
        <v>5994000</v>
      </c>
      <c r="V109" s="56">
        <f t="shared" si="42"/>
        <v>5994000</v>
      </c>
      <c r="W109" s="57">
        <f t="shared" si="43"/>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6"/>
        <v>6000000</v>
      </c>
      <c r="R110" s="57">
        <f t="shared" si="46"/>
        <v>6000000</v>
      </c>
      <c r="S110" s="56">
        <f t="shared" si="45"/>
        <v>6000000</v>
      </c>
      <c r="T110" s="57">
        <f t="shared" si="40"/>
        <v>5990759.8600000003</v>
      </c>
      <c r="U110" s="56">
        <f t="shared" si="41"/>
        <v>3865407.79</v>
      </c>
      <c r="V110" s="56">
        <f t="shared" si="42"/>
        <v>3865407.79</v>
      </c>
      <c r="W110" s="57">
        <f t="shared" si="43"/>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6"/>
        <v>5199996.54</v>
      </c>
      <c r="R111" s="18">
        <f>Q111</f>
        <v>5199996.54</v>
      </c>
      <c r="S111" s="22">
        <f>N111</f>
        <v>5199996.54</v>
      </c>
      <c r="T111" s="18">
        <f t="shared" si="40"/>
        <v>4276732.0599999996</v>
      </c>
      <c r="U111" s="22">
        <f t="shared" si="41"/>
        <v>1776320.52</v>
      </c>
      <c r="V111" s="22">
        <f t="shared" si="42"/>
        <v>1776320.52</v>
      </c>
      <c r="W111" s="18">
        <f t="shared" si="43"/>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6"/>
        <v>800003.46</v>
      </c>
      <c r="R112" s="18">
        <f>Q112</f>
        <v>800003.46</v>
      </c>
      <c r="S112" s="22">
        <f>N112</f>
        <v>800003.46</v>
      </c>
      <c r="T112" s="18">
        <f t="shared" si="40"/>
        <v>795963.32</v>
      </c>
      <c r="U112" s="22">
        <f t="shared" si="41"/>
        <v>452348.09</v>
      </c>
      <c r="V112" s="22">
        <f t="shared" si="42"/>
        <v>452348.09</v>
      </c>
      <c r="W112" s="18">
        <f t="shared" si="43"/>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6"/>
        <v>12000000</v>
      </c>
      <c r="R113" s="57">
        <f>K113</f>
        <v>12000000</v>
      </c>
      <c r="S113" s="56">
        <f t="shared" ref="S113" si="47">R113</f>
        <v>12000000</v>
      </c>
      <c r="T113" s="57">
        <f t="shared" si="40"/>
        <v>11368256.050000001</v>
      </c>
      <c r="U113" s="56">
        <f t="shared" si="41"/>
        <v>9854479.9700000007</v>
      </c>
      <c r="V113" s="56">
        <f t="shared" si="42"/>
        <v>9854479.9700000007</v>
      </c>
      <c r="W113" s="57">
        <f t="shared" si="43"/>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6"/>
        <v>45400000</v>
      </c>
      <c r="R114" s="57">
        <f>K114</f>
        <v>45400000</v>
      </c>
      <c r="S114" s="56">
        <f t="shared" ref="S114:S120" si="48">N114</f>
        <v>15330100</v>
      </c>
      <c r="T114" s="57">
        <f t="shared" si="40"/>
        <v>33930521.239999995</v>
      </c>
      <c r="U114" s="56">
        <f t="shared" si="41"/>
        <v>13121970.550000001</v>
      </c>
      <c r="V114" s="56">
        <f t="shared" si="42"/>
        <v>13121970.550000001</v>
      </c>
      <c r="W114" s="57">
        <f t="shared" si="43"/>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6"/>
        <v>2400000</v>
      </c>
      <c r="R115" s="18">
        <f t="shared" si="46"/>
        <v>2400000</v>
      </c>
      <c r="S115" s="22">
        <f t="shared" si="48"/>
        <v>2400000</v>
      </c>
      <c r="T115" s="18">
        <f t="shared" si="40"/>
        <v>2400000</v>
      </c>
      <c r="U115" s="22">
        <f t="shared" si="41"/>
        <v>1400000</v>
      </c>
      <c r="V115" s="22">
        <f t="shared" si="42"/>
        <v>1400000</v>
      </c>
      <c r="W115" s="18">
        <f t="shared" si="43"/>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6"/>
        <v>43000000</v>
      </c>
      <c r="R116" s="18">
        <f t="shared" si="46"/>
        <v>43000000</v>
      </c>
      <c r="S116" s="22">
        <f t="shared" si="48"/>
        <v>12930100</v>
      </c>
      <c r="T116" s="18">
        <f t="shared" si="40"/>
        <v>31528121.239999998</v>
      </c>
      <c r="U116" s="22">
        <f t="shared" si="41"/>
        <v>11721970.550000001</v>
      </c>
      <c r="V116" s="22">
        <f t="shared" si="42"/>
        <v>11721970.550000001</v>
      </c>
      <c r="W116" s="18">
        <f t="shared" si="43"/>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6"/>
        <v>14000000</v>
      </c>
      <c r="R117" s="57">
        <f>K117</f>
        <v>14000000</v>
      </c>
      <c r="S117" s="56">
        <f t="shared" si="48"/>
        <v>12600000</v>
      </c>
      <c r="T117" s="57">
        <f t="shared" si="40"/>
        <v>13504818.42</v>
      </c>
      <c r="U117" s="57">
        <f t="shared" si="41"/>
        <v>7668569.04</v>
      </c>
      <c r="V117" s="57">
        <f>P117</f>
        <v>7668569.04</v>
      </c>
      <c r="W117" s="57">
        <f t="shared" si="43"/>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6"/>
        <v>5500000</v>
      </c>
      <c r="R118" s="18">
        <f>Q118</f>
        <v>5500000</v>
      </c>
      <c r="S118" s="22">
        <f t="shared" si="48"/>
        <v>5500000</v>
      </c>
      <c r="T118" s="18">
        <f t="shared" si="40"/>
        <v>5500000</v>
      </c>
      <c r="U118" s="22">
        <f t="shared" si="41"/>
        <v>2766216.6</v>
      </c>
      <c r="V118" s="22">
        <f t="shared" si="42"/>
        <v>2766216.6</v>
      </c>
      <c r="W118" s="18">
        <f t="shared" si="43"/>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6"/>
        <v>8500000</v>
      </c>
      <c r="R119" s="18">
        <f>Q119</f>
        <v>8500000</v>
      </c>
      <c r="S119" s="22">
        <f t="shared" si="48"/>
        <v>7100000</v>
      </c>
      <c r="T119" s="18">
        <f t="shared" si="40"/>
        <v>7996318.4199999999</v>
      </c>
      <c r="U119" s="22">
        <f t="shared" si="41"/>
        <v>4149882.75</v>
      </c>
      <c r="V119" s="22">
        <f t="shared" si="42"/>
        <v>4149882.75</v>
      </c>
      <c r="W119" s="18">
        <f t="shared" si="43"/>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6"/>
        <v>11000000</v>
      </c>
      <c r="R120" s="57">
        <f t="shared" si="46"/>
        <v>11000000</v>
      </c>
      <c r="S120" s="56">
        <f t="shared" si="48"/>
        <v>9900000</v>
      </c>
      <c r="T120" s="57">
        <f t="shared" si="40"/>
        <v>9725129.4199999999</v>
      </c>
      <c r="U120" s="56">
        <f t="shared" si="41"/>
        <v>8935194.5999999996</v>
      </c>
      <c r="V120" s="56">
        <f t="shared" si="42"/>
        <v>8935194.5999999996</v>
      </c>
      <c r="W120" s="57">
        <f t="shared" si="43"/>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6"/>
        <v>2780681</v>
      </c>
      <c r="R121" s="57">
        <f t="shared" si="46"/>
        <v>2780681</v>
      </c>
      <c r="S121" s="56">
        <f t="shared" ref="S121:S146" si="49">R121</f>
        <v>2780681</v>
      </c>
      <c r="T121" s="57">
        <f t="shared" si="40"/>
        <v>2728998.67</v>
      </c>
      <c r="U121" s="56">
        <f t="shared" si="41"/>
        <v>2728869.9</v>
      </c>
      <c r="V121" s="56">
        <f t="shared" si="42"/>
        <v>2728869.9</v>
      </c>
      <c r="W121" s="57">
        <f t="shared" si="43"/>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6"/>
        <v>2900000</v>
      </c>
      <c r="R122" s="57">
        <f t="shared" si="46"/>
        <v>2900000</v>
      </c>
      <c r="S122" s="56">
        <f t="shared" si="49"/>
        <v>2900000</v>
      </c>
      <c r="T122" s="57">
        <f t="shared" si="40"/>
        <v>2177759.85</v>
      </c>
      <c r="U122" s="56">
        <f t="shared" si="41"/>
        <v>226243.92</v>
      </c>
      <c r="V122" s="56">
        <f t="shared" si="42"/>
        <v>226243.92</v>
      </c>
      <c r="W122" s="57">
        <f t="shared" si="43"/>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6"/>
        <v>3716368</v>
      </c>
      <c r="R123" s="57">
        <f t="shared" si="46"/>
        <v>3716368</v>
      </c>
      <c r="S123" s="56">
        <f t="shared" si="49"/>
        <v>3716368</v>
      </c>
      <c r="T123" s="57">
        <f t="shared" si="40"/>
        <v>3697830.15</v>
      </c>
      <c r="U123" s="56">
        <f t="shared" si="41"/>
        <v>3697830.15</v>
      </c>
      <c r="V123" s="56">
        <f>P123</f>
        <v>3697830.15</v>
      </c>
      <c r="W123" s="57">
        <f t="shared" si="43"/>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6"/>
        <v>600000</v>
      </c>
      <c r="R124" s="57">
        <f t="shared" si="46"/>
        <v>600000</v>
      </c>
      <c r="S124" s="56">
        <f t="shared" si="49"/>
        <v>600000</v>
      </c>
      <c r="T124" s="57">
        <f t="shared" si="40"/>
        <v>599400</v>
      </c>
      <c r="U124" s="56">
        <f t="shared" si="41"/>
        <v>599400</v>
      </c>
      <c r="V124" s="56">
        <f t="shared" si="42"/>
        <v>599400</v>
      </c>
      <c r="W124" s="57">
        <f t="shared" si="43"/>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6"/>
        <v>1500000</v>
      </c>
      <c r="R125" s="57">
        <f t="shared" si="46"/>
        <v>1500000</v>
      </c>
      <c r="S125" s="56">
        <f t="shared" si="49"/>
        <v>1500000</v>
      </c>
      <c r="T125" s="57">
        <f t="shared" si="40"/>
        <v>1484816.97</v>
      </c>
      <c r="U125" s="56">
        <f t="shared" si="41"/>
        <v>1002049.55</v>
      </c>
      <c r="V125" s="56">
        <f t="shared" si="42"/>
        <v>1002049.55</v>
      </c>
      <c r="W125" s="57">
        <f t="shared" si="43"/>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6"/>
        <v>500000</v>
      </c>
      <c r="R126" s="57">
        <f t="shared" si="46"/>
        <v>500000</v>
      </c>
      <c r="S126" s="56">
        <f t="shared" si="49"/>
        <v>500000</v>
      </c>
      <c r="T126" s="57">
        <f t="shared" si="40"/>
        <v>370000</v>
      </c>
      <c r="U126" s="56">
        <f t="shared" si="41"/>
        <v>369950</v>
      </c>
      <c r="V126" s="56">
        <f t="shared" si="42"/>
        <v>369950</v>
      </c>
      <c r="W126" s="57">
        <f t="shared" si="43"/>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6"/>
        <v>250000</v>
      </c>
      <c r="R127" s="57">
        <f t="shared" si="46"/>
        <v>250000</v>
      </c>
      <c r="S127" s="56">
        <f t="shared" si="49"/>
        <v>250000</v>
      </c>
      <c r="T127" s="57">
        <f t="shared" si="40"/>
        <v>249749.96</v>
      </c>
      <c r="U127" s="56">
        <f t="shared" si="41"/>
        <v>229753.74</v>
      </c>
      <c r="V127" s="56">
        <f t="shared" si="42"/>
        <v>229753.74</v>
      </c>
      <c r="W127" s="57">
        <f t="shared" si="43"/>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6"/>
        <v>250000</v>
      </c>
      <c r="R128" s="57">
        <f t="shared" si="46"/>
        <v>250000</v>
      </c>
      <c r="S128" s="56">
        <f t="shared" si="49"/>
        <v>250000</v>
      </c>
      <c r="T128" s="57">
        <f t="shared" si="40"/>
        <v>249749.96</v>
      </c>
      <c r="U128" s="56">
        <f t="shared" si="41"/>
        <v>229753.74</v>
      </c>
      <c r="V128" s="56">
        <f t="shared" si="42"/>
        <v>229753.74</v>
      </c>
      <c r="W128" s="57">
        <f t="shared" si="43"/>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6"/>
        <v>1600000</v>
      </c>
      <c r="R129" s="57">
        <f t="shared" si="46"/>
        <v>1600000</v>
      </c>
      <c r="S129" s="56">
        <f t="shared" si="49"/>
        <v>1600000</v>
      </c>
      <c r="T129" s="57">
        <f t="shared" si="40"/>
        <v>746038.27</v>
      </c>
      <c r="U129" s="56">
        <f t="shared" si="41"/>
        <v>685885.88</v>
      </c>
      <c r="V129" s="56">
        <f t="shared" si="42"/>
        <v>685885.88</v>
      </c>
      <c r="W129" s="57">
        <f t="shared" si="43"/>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6"/>
        <v>6000000</v>
      </c>
      <c r="R130" s="57">
        <f t="shared" si="46"/>
        <v>6000000</v>
      </c>
      <c r="S130" s="56">
        <f t="shared" si="49"/>
        <v>6000000</v>
      </c>
      <c r="T130" s="57">
        <f t="shared" si="40"/>
        <v>4277367.8</v>
      </c>
      <c r="U130" s="56">
        <f t="shared" si="41"/>
        <v>3356940.53</v>
      </c>
      <c r="V130" s="56">
        <f t="shared" si="42"/>
        <v>3356940.53</v>
      </c>
      <c r="W130" s="57">
        <f t="shared" si="43"/>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6"/>
        <v>4500000</v>
      </c>
      <c r="R131" s="57">
        <f t="shared" si="46"/>
        <v>4500000</v>
      </c>
      <c r="S131" s="56">
        <f t="shared" si="49"/>
        <v>4500000</v>
      </c>
      <c r="T131" s="57">
        <f t="shared" si="40"/>
        <v>2464821.59</v>
      </c>
      <c r="U131" s="56">
        <f t="shared" si="41"/>
        <v>1725481.23</v>
      </c>
      <c r="V131" s="56">
        <f t="shared" si="42"/>
        <v>1725481.23</v>
      </c>
      <c r="W131" s="57">
        <f t="shared" si="43"/>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6"/>
        <v>4000000</v>
      </c>
      <c r="R132" s="57">
        <f t="shared" si="46"/>
        <v>4000000</v>
      </c>
      <c r="S132" s="56">
        <f t="shared" si="49"/>
        <v>4000000</v>
      </c>
      <c r="T132" s="57">
        <f t="shared" si="40"/>
        <v>505280.89</v>
      </c>
      <c r="U132" s="56">
        <f t="shared" si="41"/>
        <v>154384.26999999999</v>
      </c>
      <c r="V132" s="56">
        <f t="shared" si="42"/>
        <v>154384.26999999999</v>
      </c>
      <c r="W132" s="57">
        <f t="shared" si="43"/>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6"/>
        <v>4700000</v>
      </c>
      <c r="R133" s="57">
        <f t="shared" si="46"/>
        <v>4700000</v>
      </c>
      <c r="S133" s="56">
        <f t="shared" si="49"/>
        <v>4700000</v>
      </c>
      <c r="T133" s="57">
        <f t="shared" si="40"/>
        <v>3536616.9699999997</v>
      </c>
      <c r="U133" s="56">
        <f t="shared" si="41"/>
        <v>2555179.77</v>
      </c>
      <c r="V133" s="56">
        <f t="shared" si="42"/>
        <v>2555179.77</v>
      </c>
      <c r="W133" s="57">
        <f t="shared" si="43"/>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6"/>
        <v>1500000</v>
      </c>
      <c r="R134" s="57">
        <f t="shared" si="46"/>
        <v>1500000</v>
      </c>
      <c r="S134" s="56">
        <f t="shared" si="49"/>
        <v>1500000</v>
      </c>
      <c r="T134" s="57">
        <f t="shared" si="40"/>
        <v>1467000</v>
      </c>
      <c r="U134" s="56">
        <f t="shared" si="41"/>
        <v>440100</v>
      </c>
      <c r="V134" s="56">
        <f t="shared" si="42"/>
        <v>440100</v>
      </c>
      <c r="W134" s="57">
        <f t="shared" si="43"/>
        <v>440100</v>
      </c>
      <c r="X134" s="76">
        <v>0.25</v>
      </c>
      <c r="Y134" s="76">
        <v>0.3</v>
      </c>
      <c r="Z134" s="26"/>
      <c r="AA134" s="26"/>
      <c r="AB134" s="26" t="s">
        <v>345</v>
      </c>
      <c r="AC134" s="26" t="s">
        <v>456</v>
      </c>
      <c r="AD134" s="26" t="s">
        <v>457</v>
      </c>
      <c r="AE134" s="26" t="s">
        <v>458</v>
      </c>
      <c r="AF134" s="30">
        <v>0</v>
      </c>
      <c r="AG134" s="30"/>
      <c r="AH134" s="30">
        <f t="shared" ref="AH134:AH135" si="50">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6"/>
        <v>600000</v>
      </c>
      <c r="R135" s="57">
        <f t="shared" si="46"/>
        <v>600000</v>
      </c>
      <c r="S135" s="56">
        <f t="shared" si="49"/>
        <v>600000</v>
      </c>
      <c r="T135" s="57">
        <f t="shared" ref="T135:T146" si="51">O135</f>
        <v>591600</v>
      </c>
      <c r="U135" s="56">
        <f t="shared" si="41"/>
        <v>414120</v>
      </c>
      <c r="V135" s="56">
        <f t="shared" ref="V135:V146" si="52">P135</f>
        <v>414120</v>
      </c>
      <c r="W135" s="57">
        <f t="shared" si="43"/>
        <v>414120</v>
      </c>
      <c r="X135" s="76">
        <v>1</v>
      </c>
      <c r="Y135" s="76">
        <f>P135/O135</f>
        <v>0.7</v>
      </c>
      <c r="Z135" s="26"/>
      <c r="AA135" s="26"/>
      <c r="AB135" s="26" t="s">
        <v>345</v>
      </c>
      <c r="AC135" s="26" t="s">
        <v>459</v>
      </c>
      <c r="AD135" s="26" t="s">
        <v>460</v>
      </c>
      <c r="AE135" s="26" t="s">
        <v>461</v>
      </c>
      <c r="AF135" s="30">
        <v>0</v>
      </c>
      <c r="AG135" s="30"/>
      <c r="AH135" s="30">
        <f t="shared" si="50"/>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ref="Q136:R146" si="53">J136</f>
        <v>33475000</v>
      </c>
      <c r="R136" s="57">
        <f t="shared" si="53"/>
        <v>0</v>
      </c>
      <c r="S136" s="56">
        <f t="shared" si="49"/>
        <v>0</v>
      </c>
      <c r="T136" s="57">
        <f t="shared" si="51"/>
        <v>0</v>
      </c>
      <c r="U136" s="56">
        <f t="shared" si="41"/>
        <v>0</v>
      </c>
      <c r="V136" s="56">
        <f t="shared" si="52"/>
        <v>0</v>
      </c>
      <c r="W136" s="57">
        <f t="shared" si="43"/>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si="53"/>
        <v>1100000</v>
      </c>
      <c r="R137" s="57">
        <f t="shared" si="53"/>
        <v>0</v>
      </c>
      <c r="S137" s="56">
        <f t="shared" si="49"/>
        <v>0</v>
      </c>
      <c r="T137" s="57">
        <f t="shared" si="51"/>
        <v>0</v>
      </c>
      <c r="U137" s="56">
        <f t="shared" si="41"/>
        <v>0</v>
      </c>
      <c r="V137" s="56">
        <f t="shared" si="52"/>
        <v>0</v>
      </c>
      <c r="W137" s="57">
        <f t="shared" si="43"/>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53"/>
        <v>328792469</v>
      </c>
      <c r="R138" s="57">
        <f t="shared" si="53"/>
        <v>0</v>
      </c>
      <c r="S138" s="56">
        <f t="shared" si="49"/>
        <v>0</v>
      </c>
      <c r="T138" s="57">
        <f t="shared" si="51"/>
        <v>0</v>
      </c>
      <c r="U138" s="56">
        <f t="shared" si="41"/>
        <v>0</v>
      </c>
      <c r="V138" s="56">
        <f t="shared" si="52"/>
        <v>0</v>
      </c>
      <c r="W138" s="57">
        <f t="shared" si="43"/>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53"/>
        <v>11300000</v>
      </c>
      <c r="R139" s="57">
        <f t="shared" si="53"/>
        <v>0</v>
      </c>
      <c r="S139" s="56">
        <f t="shared" si="49"/>
        <v>0</v>
      </c>
      <c r="T139" s="57">
        <f t="shared" si="51"/>
        <v>0</v>
      </c>
      <c r="U139" s="56">
        <f t="shared" si="41"/>
        <v>0</v>
      </c>
      <c r="V139" s="56">
        <f t="shared" si="52"/>
        <v>0</v>
      </c>
      <c r="W139" s="57">
        <f t="shared" si="43"/>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53"/>
        <v>3400000</v>
      </c>
      <c r="R140" s="57">
        <f t="shared" si="53"/>
        <v>0</v>
      </c>
      <c r="S140" s="56">
        <f t="shared" si="49"/>
        <v>0</v>
      </c>
      <c r="T140" s="57">
        <f t="shared" si="51"/>
        <v>0</v>
      </c>
      <c r="U140" s="56">
        <f t="shared" si="41"/>
        <v>0</v>
      </c>
      <c r="V140" s="56">
        <f t="shared" si="52"/>
        <v>0</v>
      </c>
      <c r="W140" s="57">
        <f t="shared" si="43"/>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53"/>
        <v>1500000</v>
      </c>
      <c r="R141" s="57">
        <f t="shared" si="53"/>
        <v>0</v>
      </c>
      <c r="S141" s="56">
        <f t="shared" si="49"/>
        <v>0</v>
      </c>
      <c r="T141" s="57">
        <f t="shared" si="51"/>
        <v>0</v>
      </c>
      <c r="U141" s="56">
        <f t="shared" si="41"/>
        <v>0</v>
      </c>
      <c r="V141" s="56">
        <f t="shared" si="52"/>
        <v>0</v>
      </c>
      <c r="W141" s="57">
        <f t="shared" si="43"/>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53"/>
        <v>16000000</v>
      </c>
      <c r="R142" s="57">
        <f t="shared" si="53"/>
        <v>0</v>
      </c>
      <c r="S142" s="56">
        <f t="shared" si="49"/>
        <v>0</v>
      </c>
      <c r="T142" s="57">
        <f t="shared" si="51"/>
        <v>0</v>
      </c>
      <c r="U142" s="56">
        <f t="shared" si="41"/>
        <v>0</v>
      </c>
      <c r="V142" s="56">
        <f t="shared" si="52"/>
        <v>0</v>
      </c>
      <c r="W142" s="57">
        <f t="shared" si="43"/>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53"/>
        <v>200000</v>
      </c>
      <c r="R143" s="57">
        <f t="shared" si="53"/>
        <v>0</v>
      </c>
      <c r="S143" s="56">
        <f t="shared" si="49"/>
        <v>0</v>
      </c>
      <c r="T143" s="57">
        <f t="shared" si="51"/>
        <v>0</v>
      </c>
      <c r="U143" s="56">
        <f t="shared" si="41"/>
        <v>0</v>
      </c>
      <c r="V143" s="56">
        <f t="shared" si="52"/>
        <v>0</v>
      </c>
      <c r="W143" s="57">
        <f t="shared" si="43"/>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53"/>
        <v>120000</v>
      </c>
      <c r="R144" s="57">
        <f t="shared" si="53"/>
        <v>0</v>
      </c>
      <c r="S144" s="56">
        <f t="shared" si="49"/>
        <v>0</v>
      </c>
      <c r="T144" s="57">
        <f t="shared" si="51"/>
        <v>0</v>
      </c>
      <c r="U144" s="56">
        <f t="shared" si="41"/>
        <v>0</v>
      </c>
      <c r="V144" s="56">
        <f t="shared" si="52"/>
        <v>0</v>
      </c>
      <c r="W144" s="57">
        <f t="shared" si="43"/>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53"/>
        <v>2500000</v>
      </c>
      <c r="R145" s="57">
        <f t="shared" si="53"/>
        <v>0</v>
      </c>
      <c r="S145" s="56">
        <f t="shared" si="49"/>
        <v>0</v>
      </c>
      <c r="T145" s="57">
        <f t="shared" si="51"/>
        <v>0</v>
      </c>
      <c r="U145" s="56">
        <f t="shared" si="41"/>
        <v>0</v>
      </c>
      <c r="V145" s="56">
        <f t="shared" si="52"/>
        <v>0</v>
      </c>
      <c r="W145" s="57">
        <f t="shared" si="43"/>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53"/>
        <v>20175000</v>
      </c>
      <c r="R146" s="57">
        <f t="shared" si="53"/>
        <v>0</v>
      </c>
      <c r="S146" s="56">
        <f t="shared" si="49"/>
        <v>0</v>
      </c>
      <c r="T146" s="57">
        <f t="shared" si="51"/>
        <v>0</v>
      </c>
      <c r="U146" s="56">
        <f t="shared" si="41"/>
        <v>0</v>
      </c>
      <c r="V146" s="56">
        <f t="shared" si="52"/>
        <v>0</v>
      </c>
      <c r="W146" s="57">
        <f t="shared" si="43"/>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300000000</v>
      </c>
      <c r="K147" s="15">
        <f>SUBTOTAL(9,K10:K146)</f>
        <v>317996066.01999998</v>
      </c>
      <c r="N147" s="15">
        <f t="shared" ref="N147:W147" si="54">SUBTOTAL(9,N10:N146)</f>
        <v>300000000</v>
      </c>
      <c r="O147" s="15">
        <f t="shared" si="54"/>
        <v>317706126.99000001</v>
      </c>
      <c r="P147" s="15">
        <f t="shared" si="54"/>
        <v>317506464.85000002</v>
      </c>
      <c r="Q147" s="15">
        <f t="shared" si="54"/>
        <v>300000000</v>
      </c>
      <c r="R147" s="15">
        <f t="shared" si="54"/>
        <v>317996066.01999998</v>
      </c>
      <c r="S147" s="15">
        <f t="shared" si="54"/>
        <v>300000000</v>
      </c>
      <c r="T147" s="15">
        <f t="shared" si="54"/>
        <v>317706126.99000001</v>
      </c>
      <c r="U147" s="15">
        <f t="shared" si="54"/>
        <v>317506464.85000002</v>
      </c>
      <c r="V147" s="15">
        <f t="shared" si="54"/>
        <v>317506464.85000002</v>
      </c>
      <c r="W147" s="15">
        <f t="shared" si="54"/>
        <v>317506464.85000002</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08"/>
      </filters>
    </filterColumn>
  </autoFilter>
  <mergeCells count="150">
    <mergeCell ref="A117:A119"/>
    <mergeCell ref="B117:B119"/>
    <mergeCell ref="C117:C119"/>
    <mergeCell ref="A110:A112"/>
    <mergeCell ref="B110:B112"/>
    <mergeCell ref="C110:C112"/>
    <mergeCell ref="A114:A116"/>
    <mergeCell ref="B114:B116"/>
    <mergeCell ref="C114:C116"/>
    <mergeCell ref="A95:A98"/>
    <mergeCell ref="B95:B98"/>
    <mergeCell ref="C95:C98"/>
    <mergeCell ref="A99:A102"/>
    <mergeCell ref="B99:B102"/>
    <mergeCell ref="C99:C102"/>
    <mergeCell ref="N83:N84"/>
    <mergeCell ref="Q83:Q84"/>
    <mergeCell ref="R83:R84"/>
    <mergeCell ref="A91:A93"/>
    <mergeCell ref="B91:B93"/>
    <mergeCell ref="C91:C93"/>
    <mergeCell ref="G83:G84"/>
    <mergeCell ref="H83:H84"/>
    <mergeCell ref="I83:I84"/>
    <mergeCell ref="J83:J84"/>
    <mergeCell ref="K83:K84"/>
    <mergeCell ref="M83:M84"/>
    <mergeCell ref="AH62:AH65"/>
    <mergeCell ref="AI62:AI65"/>
    <mergeCell ref="AF69:AF70"/>
    <mergeCell ref="A83:A84"/>
    <mergeCell ref="B83:B84"/>
    <mergeCell ref="C83:C84"/>
    <mergeCell ref="D83:D84"/>
    <mergeCell ref="E83:E84"/>
    <mergeCell ref="F83:F84"/>
    <mergeCell ref="Z83:Z84"/>
    <mergeCell ref="AA83:AA84"/>
    <mergeCell ref="A56:A57"/>
    <mergeCell ref="B56:B57"/>
    <mergeCell ref="C56:C57"/>
    <mergeCell ref="D56:D57"/>
    <mergeCell ref="E56:E57"/>
    <mergeCell ref="AF62:AF65"/>
    <mergeCell ref="AE39:AE40"/>
    <mergeCell ref="AF39:AF40"/>
    <mergeCell ref="AG39:AG40"/>
    <mergeCell ref="A39:A40"/>
    <mergeCell ref="B39:B40"/>
    <mergeCell ref="C39:C40"/>
    <mergeCell ref="D39:D40"/>
    <mergeCell ref="E39:E40"/>
    <mergeCell ref="F39:F40"/>
    <mergeCell ref="AG62:AG65"/>
    <mergeCell ref="I39:I40"/>
    <mergeCell ref="Z39:Z40"/>
    <mergeCell ref="AA39:AA40"/>
    <mergeCell ref="AB39:AB40"/>
    <mergeCell ref="AC39:AC40"/>
    <mergeCell ref="AD39:AD40"/>
    <mergeCell ref="V32:V33"/>
    <mergeCell ref="W32:W33"/>
    <mergeCell ref="Z32:Z33"/>
    <mergeCell ref="AA32:AA33"/>
    <mergeCell ref="AD14:AD15"/>
    <mergeCell ref="AE14:AE15"/>
    <mergeCell ref="AI14:AI15"/>
    <mergeCell ref="Z30:Z31"/>
    <mergeCell ref="AA30:AA31"/>
    <mergeCell ref="AB14:AB15"/>
    <mergeCell ref="AC14:AC15"/>
    <mergeCell ref="AH39:AH40"/>
    <mergeCell ref="AI39:AI40"/>
    <mergeCell ref="AA11:AA13"/>
    <mergeCell ref="AB11:AB13"/>
    <mergeCell ref="A32:A33"/>
    <mergeCell ref="B32:B33"/>
    <mergeCell ref="C32:C33"/>
    <mergeCell ref="D32:D33"/>
    <mergeCell ref="E32:E33"/>
    <mergeCell ref="V14:V15"/>
    <mergeCell ref="W14:W15"/>
    <mergeCell ref="Z14:Z15"/>
    <mergeCell ref="AA14:AA15"/>
    <mergeCell ref="F32:F33"/>
    <mergeCell ref="I32:I33"/>
    <mergeCell ref="O32:O33"/>
    <mergeCell ref="P32:P33"/>
    <mergeCell ref="T32:T33"/>
    <mergeCell ref="U32:U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19" activePane="bottomRight" state="frozen"/>
      <selection activeCell="A8" sqref="A8"/>
      <selection pane="topRight" activeCell="E8" sqref="E8"/>
      <selection pane="bottomLeft" activeCell="A10" sqref="A10"/>
      <selection pane="bottomRight" activeCell="E19" sqref="E19"/>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300000000</v>
      </c>
      <c r="K147" s="15">
        <f>SUBTOTAL(9,K10:K146)</f>
        <v>300000000</v>
      </c>
      <c r="N147" s="15">
        <f t="shared" ref="N147:W147" si="48">SUBTOTAL(9,N10:N146)</f>
        <v>300000000</v>
      </c>
      <c r="O147" s="15">
        <f t="shared" si="48"/>
        <v>288323839.84000003</v>
      </c>
      <c r="P147" s="15">
        <f t="shared" si="48"/>
        <v>283457001.73000002</v>
      </c>
      <c r="Q147" s="15">
        <f t="shared" si="48"/>
        <v>300000000</v>
      </c>
      <c r="R147" s="15">
        <f t="shared" si="48"/>
        <v>300000000</v>
      </c>
      <c r="S147" s="15">
        <f t="shared" si="48"/>
        <v>298350000</v>
      </c>
      <c r="T147" s="15">
        <f t="shared" si="48"/>
        <v>288323839.84000003</v>
      </c>
      <c r="U147" s="15">
        <f t="shared" si="48"/>
        <v>283457001.73000002</v>
      </c>
      <c r="V147" s="15">
        <f t="shared" si="48"/>
        <v>283457001.73000002</v>
      </c>
      <c r="W147" s="15">
        <f t="shared" si="48"/>
        <v>283457001.73000002</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09"/>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29" activePane="bottomRight" state="frozen"/>
      <selection activeCell="A8" sqref="A8"/>
      <selection pane="topRight" activeCell="E8" sqref="E8"/>
      <selection pane="bottomLeft" activeCell="A10" sqref="A10"/>
      <selection pane="bottomRight" activeCell="E29" sqref="E29"/>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342920126</v>
      </c>
      <c r="K147" s="15">
        <f>SUBTOTAL(9,K10:K146)</f>
        <v>349281718.45999998</v>
      </c>
      <c r="N147" s="15">
        <f t="shared" ref="N147:W147" si="48">SUBTOTAL(9,N10:N146)</f>
        <v>349281718.45999998</v>
      </c>
      <c r="O147" s="15">
        <f t="shared" si="48"/>
        <v>347978564.17999995</v>
      </c>
      <c r="P147" s="15">
        <f t="shared" si="48"/>
        <v>342819467.82503992</v>
      </c>
      <c r="Q147" s="15">
        <f t="shared" si="48"/>
        <v>342920126</v>
      </c>
      <c r="R147" s="15">
        <f t="shared" si="48"/>
        <v>349281718.45999998</v>
      </c>
      <c r="S147" s="15">
        <f t="shared" si="48"/>
        <v>349281718.45999998</v>
      </c>
      <c r="T147" s="15">
        <f t="shared" si="48"/>
        <v>317631980.54000002</v>
      </c>
      <c r="U147" s="15">
        <f t="shared" si="48"/>
        <v>342819467.82503992</v>
      </c>
      <c r="V147" s="15">
        <f t="shared" si="48"/>
        <v>342819467.82503992</v>
      </c>
      <c r="W147" s="15">
        <f t="shared" si="48"/>
        <v>342819467.82503992</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10"/>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41" activePane="bottomRight" state="frozen"/>
      <selection activeCell="A8" sqref="A8"/>
      <selection pane="topRight" activeCell="E8" sqref="E8"/>
      <selection pane="bottomLeft" activeCell="A10" sqref="A10"/>
      <selection pane="bottomRight" activeCell="E41" sqref="E41"/>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344611786</v>
      </c>
      <c r="K147" s="15">
        <f>SUBTOTAL(9,K10:K146)</f>
        <v>344611786</v>
      </c>
      <c r="N147" s="15">
        <f t="shared" ref="N147:W147" si="48">SUBTOTAL(9,N10:N146)</f>
        <v>344611786</v>
      </c>
      <c r="O147" s="15">
        <f t="shared" si="48"/>
        <v>343851575.33999997</v>
      </c>
      <c r="P147" s="15">
        <f t="shared" si="48"/>
        <v>331672175.23575997</v>
      </c>
      <c r="Q147" s="15">
        <f t="shared" si="48"/>
        <v>344611786</v>
      </c>
      <c r="R147" s="15">
        <f t="shared" si="48"/>
        <v>344611786</v>
      </c>
      <c r="S147" s="15">
        <f t="shared" si="48"/>
        <v>344611786</v>
      </c>
      <c r="T147" s="15">
        <f t="shared" si="48"/>
        <v>343851575.33999997</v>
      </c>
      <c r="U147" s="15">
        <f t="shared" si="48"/>
        <v>331672175.23575997</v>
      </c>
      <c r="V147" s="15">
        <f t="shared" si="48"/>
        <v>331672175.23575997</v>
      </c>
      <c r="W147" s="15">
        <f t="shared" si="48"/>
        <v>331672175.23575997</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11"/>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49" activePane="bottomRight" state="frozen"/>
      <selection activeCell="A8" sqref="A8"/>
      <selection pane="topRight" activeCell="E8" sqref="E8"/>
      <selection pane="bottomLeft" activeCell="A10" sqref="A10"/>
      <selection pane="bottomRight" activeCell="E49" sqref="E49"/>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350000000</v>
      </c>
      <c r="K147" s="15">
        <f>SUBTOTAL(9,K10:K146)</f>
        <v>350000000</v>
      </c>
      <c r="N147" s="15">
        <f t="shared" ref="N147:W147" si="48">SUBTOTAL(9,N10:N146)</f>
        <v>350000000</v>
      </c>
      <c r="O147" s="15">
        <f t="shared" si="48"/>
        <v>338854213.36999995</v>
      </c>
      <c r="P147" s="15">
        <f t="shared" si="48"/>
        <v>290552532.19</v>
      </c>
      <c r="Q147" s="15">
        <f t="shared" si="48"/>
        <v>350000000</v>
      </c>
      <c r="R147" s="15">
        <f t="shared" si="48"/>
        <v>350000000</v>
      </c>
      <c r="S147" s="15">
        <f t="shared" si="48"/>
        <v>350000000</v>
      </c>
      <c r="T147" s="15">
        <f t="shared" si="48"/>
        <v>338854213.36999995</v>
      </c>
      <c r="U147" s="15">
        <f t="shared" si="48"/>
        <v>290552532.19</v>
      </c>
      <c r="V147" s="15">
        <f t="shared" si="48"/>
        <v>290552532.19</v>
      </c>
      <c r="W147" s="15">
        <f t="shared" si="48"/>
        <v>290552532.19</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12"/>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59" activePane="bottomRight" state="frozen"/>
      <selection activeCell="A8" sqref="A8"/>
      <selection pane="topRight" activeCell="E8" sqref="E8"/>
      <selection pane="bottomLeft" activeCell="A10" sqref="A10"/>
      <selection pane="bottomRight" activeCell="E59" sqref="E59"/>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hidden="1"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hidden="1"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hidden="1"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hidden="1"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hidden="1"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hidden="1"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hidden="1"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hidden="1"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hidden="1"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hidden="1"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hidden="1"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hidden="1"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hidden="1"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hidden="1"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hidden="1"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hidden="1"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hidden="1"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hidden="1"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hidden="1"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hidden="1"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hidden="1"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hidden="1"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hidden="1"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hidden="1"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hidden="1"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hidden="1"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hidden="1"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hidden="1"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hidden="1"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hidden="1"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hidden="1"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hidden="1"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350760331</v>
      </c>
      <c r="K147" s="15">
        <f>SUBTOTAL(9,K10:K146)</f>
        <v>350760331</v>
      </c>
      <c r="N147" s="15">
        <f t="shared" ref="N147:W147" si="48">SUBTOTAL(9,N10:N146)</f>
        <v>348860330.94</v>
      </c>
      <c r="O147" s="15">
        <f t="shared" si="48"/>
        <v>331314978.44000006</v>
      </c>
      <c r="P147" s="15">
        <f t="shared" si="48"/>
        <v>313009258.36000001</v>
      </c>
      <c r="Q147" s="15">
        <f t="shared" si="48"/>
        <v>350760331</v>
      </c>
      <c r="R147" s="15">
        <f t="shared" si="48"/>
        <v>350760331</v>
      </c>
      <c r="S147" s="15">
        <f t="shared" si="48"/>
        <v>348860331</v>
      </c>
      <c r="T147" s="15">
        <f t="shared" si="48"/>
        <v>331314978.44000006</v>
      </c>
      <c r="U147" s="15">
        <f t="shared" si="48"/>
        <v>313009258.36000001</v>
      </c>
      <c r="V147" s="15">
        <f t="shared" si="48"/>
        <v>313009258.36000001</v>
      </c>
      <c r="W147" s="15">
        <f t="shared" si="48"/>
        <v>313009258.36000001</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13"/>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159"/>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A90" sqref="A90"/>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32"/>
      <c r="K3" s="32"/>
      <c r="L3" s="10"/>
      <c r="M3" s="9"/>
      <c r="N3" s="89" t="s">
        <v>42</v>
      </c>
      <c r="O3" s="89"/>
      <c r="P3" s="89"/>
      <c r="Q3" s="32"/>
      <c r="R3" s="32"/>
      <c r="S3" s="32"/>
      <c r="T3" s="32"/>
      <c r="U3" s="32"/>
      <c r="V3" s="32"/>
      <c r="W3" s="32"/>
      <c r="X3" s="32"/>
      <c r="Y3" s="32"/>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3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33" t="s">
        <v>312</v>
      </c>
      <c r="R9" s="33" t="s">
        <v>313</v>
      </c>
      <c r="S9" s="33" t="s">
        <v>314</v>
      </c>
      <c r="T9" s="33" t="s">
        <v>315</v>
      </c>
      <c r="U9" s="33" t="s">
        <v>316</v>
      </c>
      <c r="V9" s="33" t="s">
        <v>6</v>
      </c>
      <c r="W9" s="33" t="s">
        <v>317</v>
      </c>
      <c r="X9" s="33" t="s">
        <v>8</v>
      </c>
      <c r="Y9" s="33" t="s">
        <v>9</v>
      </c>
      <c r="Z9" s="1" t="s">
        <v>11</v>
      </c>
      <c r="AA9" s="1" t="s">
        <v>1</v>
      </c>
      <c r="AB9" s="93"/>
      <c r="AC9" s="98"/>
      <c r="AD9" s="98"/>
      <c r="AE9" s="95"/>
      <c r="AF9" s="95"/>
      <c r="AG9" s="95"/>
      <c r="AH9" s="95"/>
      <c r="AI9" s="98"/>
    </row>
    <row r="10" spans="1:35" s="12" customFormat="1" ht="150" hidden="1" customHeight="1" x14ac:dyDescent="0.25">
      <c r="A10" s="41" t="s">
        <v>19</v>
      </c>
      <c r="B10" s="41">
        <v>2008</v>
      </c>
      <c r="C10" s="41" t="s">
        <v>20</v>
      </c>
      <c r="D10" s="42" t="s">
        <v>519</v>
      </c>
      <c r="E10" s="43" t="s">
        <v>23</v>
      </c>
      <c r="F10" s="42" t="s">
        <v>29</v>
      </c>
      <c r="G10" s="44">
        <v>39664</v>
      </c>
      <c r="H10" s="44">
        <v>41120</v>
      </c>
      <c r="I10" s="45"/>
      <c r="J10" s="46">
        <v>180000000</v>
      </c>
      <c r="K10" s="46">
        <v>180000000</v>
      </c>
      <c r="L10" s="47">
        <v>0</v>
      </c>
      <c r="M10" s="47"/>
      <c r="N10" s="46">
        <v>180000000</v>
      </c>
      <c r="O10" s="46">
        <v>180000000</v>
      </c>
      <c r="P10" s="46">
        <v>180000000</v>
      </c>
      <c r="Q10" s="48">
        <f t="shared" ref="Q10:R39" si="0">J10</f>
        <v>180000000</v>
      </c>
      <c r="R10" s="48">
        <f t="shared" si="0"/>
        <v>180000000</v>
      </c>
      <c r="S10" s="49">
        <f t="shared" ref="S10" si="1">R10</f>
        <v>180000000</v>
      </c>
      <c r="T10" s="48">
        <f>O10</f>
        <v>180000000</v>
      </c>
      <c r="U10" s="49">
        <f t="shared" ref="U10" si="2">V10</f>
        <v>180000000</v>
      </c>
      <c r="V10" s="49">
        <f>P10</f>
        <v>180000000</v>
      </c>
      <c r="W10" s="48">
        <f t="shared" ref="W10" si="3">V10</f>
        <v>180000000</v>
      </c>
      <c r="X10" s="50">
        <v>1</v>
      </c>
      <c r="Y10" s="50">
        <v>1</v>
      </c>
      <c r="Z10" s="41" t="s">
        <v>30</v>
      </c>
      <c r="AA10" s="41" t="s">
        <v>31</v>
      </c>
      <c r="AB10" s="41" t="s">
        <v>29</v>
      </c>
      <c r="AC10" s="51" t="s">
        <v>25</v>
      </c>
      <c r="AD10" s="51" t="s">
        <v>26</v>
      </c>
      <c r="AE10" s="51" t="s">
        <v>27</v>
      </c>
      <c r="AF10" s="52">
        <f>6962918.98</f>
        <v>6962918.9800000004</v>
      </c>
      <c r="AG10" s="52">
        <v>4796187.42</v>
      </c>
      <c r="AH10" s="52">
        <f>AF10-AG10</f>
        <v>2166731.5600000005</v>
      </c>
      <c r="AI10" s="53" t="s">
        <v>520</v>
      </c>
    </row>
    <row r="11" spans="1:35" s="13" customFormat="1" ht="60" hidden="1" customHeight="1" x14ac:dyDescent="0.25">
      <c r="A11" s="99" t="s">
        <v>19</v>
      </c>
      <c r="B11" s="99">
        <v>2008</v>
      </c>
      <c r="C11" s="101" t="s">
        <v>38</v>
      </c>
      <c r="D11" s="54" t="s">
        <v>521</v>
      </c>
      <c r="E11" s="101" t="s">
        <v>23</v>
      </c>
      <c r="F11" s="103" t="s">
        <v>116</v>
      </c>
      <c r="G11" s="17">
        <v>39734</v>
      </c>
      <c r="H11" s="17">
        <v>40098</v>
      </c>
      <c r="I11" s="21"/>
      <c r="J11" s="55">
        <v>70000000</v>
      </c>
      <c r="K11" s="55">
        <f>J11+L11+M11</f>
        <v>87996066.019999996</v>
      </c>
      <c r="L11" s="40"/>
      <c r="M11" s="40">
        <f>M12+M13</f>
        <v>17996066.02</v>
      </c>
      <c r="N11" s="55">
        <v>70000000</v>
      </c>
      <c r="O11" s="55">
        <v>87996066.019999996</v>
      </c>
      <c r="P11" s="30">
        <v>87996066.019999996</v>
      </c>
      <c r="Q11" s="56">
        <f t="shared" si="0"/>
        <v>70000000</v>
      </c>
      <c r="R11" s="57">
        <f t="shared" si="0"/>
        <v>87996066.019999996</v>
      </c>
      <c r="S11" s="56">
        <f t="shared" ref="S11:T26" si="4">N11</f>
        <v>70000000</v>
      </c>
      <c r="T11" s="104">
        <f>O11</f>
        <v>87996066.019999996</v>
      </c>
      <c r="U11" s="104">
        <f>V11</f>
        <v>87996066.019999996</v>
      </c>
      <c r="V11" s="104">
        <f>P11</f>
        <v>87996066.019999996</v>
      </c>
      <c r="W11" s="104">
        <f>V11</f>
        <v>87996066.019999996</v>
      </c>
      <c r="X11" s="121">
        <v>1</v>
      </c>
      <c r="Y11" s="121">
        <v>1</v>
      </c>
      <c r="Z11" s="99" t="s">
        <v>36</v>
      </c>
      <c r="AA11" s="101" t="s">
        <v>37</v>
      </c>
      <c r="AB11" s="119" t="s">
        <v>34</v>
      </c>
      <c r="AC11" s="117">
        <v>33716300101</v>
      </c>
      <c r="AD11" s="119" t="s">
        <v>26</v>
      </c>
      <c r="AE11" s="119" t="s">
        <v>35</v>
      </c>
      <c r="AF11" s="115">
        <v>0</v>
      </c>
      <c r="AG11" s="115">
        <v>0</v>
      </c>
      <c r="AH11" s="115">
        <v>0</v>
      </c>
      <c r="AI11" s="111" t="s">
        <v>472</v>
      </c>
    </row>
    <row r="12" spans="1:35" s="13" customFormat="1" ht="60" hidden="1" customHeight="1" x14ac:dyDescent="0.25">
      <c r="A12" s="100"/>
      <c r="B12" s="100"/>
      <c r="C12" s="102"/>
      <c r="D12" s="20" t="s">
        <v>32</v>
      </c>
      <c r="E12" s="102"/>
      <c r="F12" s="103"/>
      <c r="G12" s="36"/>
      <c r="H12" s="36"/>
      <c r="I12" s="21"/>
      <c r="J12" s="40"/>
      <c r="K12" s="40"/>
      <c r="L12" s="40"/>
      <c r="M12" s="40">
        <v>16986850.02</v>
      </c>
      <c r="N12" s="40">
        <v>16986850.02</v>
      </c>
      <c r="O12" s="19"/>
      <c r="P12" s="19"/>
      <c r="Q12" s="22">
        <f t="shared" si="0"/>
        <v>0</v>
      </c>
      <c r="R12" s="22">
        <f t="shared" ref="R12:R40" si="5">M12</f>
        <v>16986850.02</v>
      </c>
      <c r="S12" s="22">
        <f t="shared" si="4"/>
        <v>16986850.02</v>
      </c>
      <c r="T12" s="105"/>
      <c r="U12" s="105"/>
      <c r="V12" s="105"/>
      <c r="W12" s="105"/>
      <c r="X12" s="122"/>
      <c r="Y12" s="122"/>
      <c r="Z12" s="100"/>
      <c r="AA12" s="102"/>
      <c r="AB12" s="120"/>
      <c r="AC12" s="118"/>
      <c r="AD12" s="120"/>
      <c r="AE12" s="120"/>
      <c r="AF12" s="116"/>
      <c r="AG12" s="116"/>
      <c r="AH12" s="116"/>
      <c r="AI12" s="111"/>
    </row>
    <row r="13" spans="1:35" s="13" customFormat="1" ht="60" hidden="1" customHeight="1" x14ac:dyDescent="0.25">
      <c r="A13" s="100"/>
      <c r="B13" s="100"/>
      <c r="C13" s="102"/>
      <c r="D13" s="20" t="s">
        <v>33</v>
      </c>
      <c r="E13" s="102"/>
      <c r="F13" s="103"/>
      <c r="G13" s="36"/>
      <c r="H13" s="36"/>
      <c r="I13" s="21"/>
      <c r="J13" s="40"/>
      <c r="K13" s="40"/>
      <c r="L13" s="40"/>
      <c r="M13" s="40">
        <v>1009216</v>
      </c>
      <c r="N13" s="40">
        <v>1009216</v>
      </c>
      <c r="O13" s="19"/>
      <c r="P13" s="19"/>
      <c r="Q13" s="22">
        <f t="shared" si="0"/>
        <v>0</v>
      </c>
      <c r="R13" s="22">
        <f t="shared" si="5"/>
        <v>1009216</v>
      </c>
      <c r="S13" s="22">
        <f t="shared" si="4"/>
        <v>1009216</v>
      </c>
      <c r="T13" s="105"/>
      <c r="U13" s="105"/>
      <c r="V13" s="105"/>
      <c r="W13" s="105"/>
      <c r="X13" s="122"/>
      <c r="Y13" s="122"/>
      <c r="Z13" s="100"/>
      <c r="AA13" s="102"/>
      <c r="AB13" s="120"/>
      <c r="AC13" s="118"/>
      <c r="AD13" s="120"/>
      <c r="AE13" s="120"/>
      <c r="AF13" s="116"/>
      <c r="AG13" s="116"/>
      <c r="AH13" s="116"/>
      <c r="AI13" s="111"/>
    </row>
    <row r="14" spans="1:35" s="12" customFormat="1" ht="30" hidden="1" customHeight="1" x14ac:dyDescent="0.25">
      <c r="A14" s="99" t="s">
        <v>19</v>
      </c>
      <c r="B14" s="99">
        <v>2008</v>
      </c>
      <c r="C14" s="99" t="s">
        <v>20</v>
      </c>
      <c r="D14" s="54" t="s">
        <v>39</v>
      </c>
      <c r="E14" s="101" t="s">
        <v>23</v>
      </c>
      <c r="F14" s="103" t="s">
        <v>102</v>
      </c>
      <c r="G14" s="17">
        <v>40391</v>
      </c>
      <c r="H14" s="17">
        <v>41122</v>
      </c>
      <c r="I14" s="38"/>
      <c r="J14" s="55">
        <v>20000000</v>
      </c>
      <c r="K14" s="55">
        <f>J14+L14+M14</f>
        <v>20750000</v>
      </c>
      <c r="L14" s="40"/>
      <c r="M14" s="40">
        <f>M15</f>
        <v>750000</v>
      </c>
      <c r="N14" s="55">
        <f>K14</f>
        <v>20750000</v>
      </c>
      <c r="O14" s="113">
        <v>20750000</v>
      </c>
      <c r="P14" s="115">
        <v>20750000</v>
      </c>
      <c r="Q14" s="56">
        <f t="shared" si="0"/>
        <v>20000000</v>
      </c>
      <c r="R14" s="57">
        <f t="shared" si="0"/>
        <v>20750000</v>
      </c>
      <c r="S14" s="56">
        <f t="shared" si="4"/>
        <v>20750000</v>
      </c>
      <c r="T14" s="104">
        <f>O14</f>
        <v>20750000</v>
      </c>
      <c r="U14" s="104">
        <f>V14</f>
        <v>20750000</v>
      </c>
      <c r="V14" s="115">
        <f>P14</f>
        <v>20750000</v>
      </c>
      <c r="W14" s="104">
        <f>V14</f>
        <v>20750000</v>
      </c>
      <c r="X14" s="58">
        <v>1</v>
      </c>
      <c r="Y14" s="58">
        <v>1</v>
      </c>
      <c r="Z14" s="101" t="s">
        <v>49</v>
      </c>
      <c r="AA14" s="101" t="s">
        <v>31</v>
      </c>
      <c r="AB14" s="101" t="s">
        <v>44</v>
      </c>
      <c r="AC14" s="101" t="s">
        <v>45</v>
      </c>
      <c r="AD14" s="101" t="s">
        <v>46</v>
      </c>
      <c r="AE14" s="101" t="s">
        <v>47</v>
      </c>
      <c r="AF14" s="30"/>
      <c r="AG14" s="30"/>
      <c r="AH14" s="30">
        <v>0</v>
      </c>
      <c r="AI14" s="101" t="s">
        <v>48</v>
      </c>
    </row>
    <row r="15" spans="1:35" s="12" customFormat="1" ht="57.75" hidden="1" customHeight="1" x14ac:dyDescent="0.25">
      <c r="A15" s="100"/>
      <c r="B15" s="100"/>
      <c r="C15" s="100"/>
      <c r="D15" s="20" t="s">
        <v>40</v>
      </c>
      <c r="E15" s="102"/>
      <c r="F15" s="112"/>
      <c r="G15" s="39"/>
      <c r="H15" s="39"/>
      <c r="I15" s="39"/>
      <c r="J15" s="40"/>
      <c r="K15" s="40"/>
      <c r="L15" s="40"/>
      <c r="M15" s="40">
        <v>750000</v>
      </c>
      <c r="N15" s="40">
        <v>750000</v>
      </c>
      <c r="O15" s="114"/>
      <c r="P15" s="116"/>
      <c r="Q15" s="22">
        <f t="shared" si="0"/>
        <v>0</v>
      </c>
      <c r="R15" s="22">
        <f t="shared" si="5"/>
        <v>750000</v>
      </c>
      <c r="S15" s="22">
        <f t="shared" si="4"/>
        <v>750000</v>
      </c>
      <c r="T15" s="105"/>
      <c r="U15" s="105"/>
      <c r="V15" s="116"/>
      <c r="W15" s="105"/>
      <c r="X15" s="23">
        <v>1</v>
      </c>
      <c r="Y15" s="23">
        <v>1</v>
      </c>
      <c r="Z15" s="102"/>
      <c r="AA15" s="102"/>
      <c r="AB15" s="102"/>
      <c r="AC15" s="102"/>
      <c r="AD15" s="102"/>
      <c r="AE15" s="102"/>
      <c r="AF15" s="19"/>
      <c r="AG15" s="19"/>
      <c r="AH15" s="19"/>
      <c r="AI15" s="102"/>
    </row>
    <row r="16" spans="1:35" s="12" customFormat="1" ht="60" hidden="1" customHeight="1" x14ac:dyDescent="0.25">
      <c r="A16" s="59" t="s">
        <v>19</v>
      </c>
      <c r="B16" s="59">
        <v>2008</v>
      </c>
      <c r="C16" s="26" t="s">
        <v>64</v>
      </c>
      <c r="D16" s="54" t="s">
        <v>50</v>
      </c>
      <c r="E16" s="26" t="s">
        <v>51</v>
      </c>
      <c r="F16" s="36" t="s">
        <v>522</v>
      </c>
      <c r="G16" s="17">
        <v>39769</v>
      </c>
      <c r="H16" s="17">
        <v>40920</v>
      </c>
      <c r="I16" s="34" t="s">
        <v>318</v>
      </c>
      <c r="J16" s="55">
        <v>10000000</v>
      </c>
      <c r="K16" s="55">
        <f>J16+L16+M16</f>
        <v>10000000</v>
      </c>
      <c r="L16" s="40"/>
      <c r="M16" s="40">
        <v>0</v>
      </c>
      <c r="N16" s="55">
        <v>10000000</v>
      </c>
      <c r="O16" s="55">
        <v>10000000</v>
      </c>
      <c r="P16" s="55">
        <v>9809538.5499999989</v>
      </c>
      <c r="Q16" s="56">
        <f t="shared" si="0"/>
        <v>10000000</v>
      </c>
      <c r="R16" s="57">
        <f t="shared" si="0"/>
        <v>10000000</v>
      </c>
      <c r="S16" s="56">
        <f t="shared" si="4"/>
        <v>10000000</v>
      </c>
      <c r="T16" s="56">
        <f t="shared" si="4"/>
        <v>10000000</v>
      </c>
      <c r="U16" s="56">
        <f t="shared" ref="U16:U26" si="6">V16</f>
        <v>9809538.5499999989</v>
      </c>
      <c r="V16" s="56">
        <f t="shared" ref="V16:V32" si="7">P16</f>
        <v>9809538.5499999989</v>
      </c>
      <c r="W16" s="56">
        <f>V16</f>
        <v>9809538.5499999989</v>
      </c>
      <c r="X16" s="58">
        <v>1</v>
      </c>
      <c r="Y16" s="58">
        <v>1</v>
      </c>
      <c r="Z16" s="59" t="s">
        <v>57</v>
      </c>
      <c r="AA16" s="26" t="s">
        <v>58</v>
      </c>
      <c r="AB16" s="26" t="s">
        <v>59</v>
      </c>
      <c r="AC16" s="26" t="s">
        <v>60</v>
      </c>
      <c r="AD16" s="26" t="s">
        <v>61</v>
      </c>
      <c r="AE16" s="26" t="s">
        <v>62</v>
      </c>
      <c r="AF16" s="30"/>
      <c r="AG16" s="30"/>
      <c r="AH16" s="30">
        <v>190013.97</v>
      </c>
      <c r="AI16" s="26" t="s">
        <v>63</v>
      </c>
    </row>
    <row r="17" spans="1:35" s="12" customFormat="1" ht="90" hidden="1" customHeight="1" x14ac:dyDescent="0.25">
      <c r="A17" s="59" t="s">
        <v>19</v>
      </c>
      <c r="B17" s="59">
        <v>2008</v>
      </c>
      <c r="C17" s="26" t="s">
        <v>38</v>
      </c>
      <c r="D17" s="54" t="s">
        <v>65</v>
      </c>
      <c r="E17" s="26" t="s">
        <v>23</v>
      </c>
      <c r="F17" s="26" t="s">
        <v>66</v>
      </c>
      <c r="G17" s="26"/>
      <c r="H17" s="26"/>
      <c r="I17" s="24"/>
      <c r="J17" s="30">
        <v>10000000</v>
      </c>
      <c r="K17" s="55">
        <f>J17+L17+M17</f>
        <v>9250000</v>
      </c>
      <c r="L17" s="19">
        <v>-750000</v>
      </c>
      <c r="M17" s="40"/>
      <c r="N17" s="30">
        <v>9250000</v>
      </c>
      <c r="O17" s="30">
        <v>8960060.9700000007</v>
      </c>
      <c r="P17" s="30">
        <v>8960060.9700000007</v>
      </c>
      <c r="Q17" s="56">
        <f t="shared" si="0"/>
        <v>10000000</v>
      </c>
      <c r="R17" s="57">
        <f t="shared" si="0"/>
        <v>9250000</v>
      </c>
      <c r="S17" s="56">
        <f t="shared" si="4"/>
        <v>9250000</v>
      </c>
      <c r="T17" s="56">
        <f t="shared" si="4"/>
        <v>8960060.9700000007</v>
      </c>
      <c r="U17" s="56">
        <f t="shared" si="6"/>
        <v>8960060.9700000007</v>
      </c>
      <c r="V17" s="56">
        <f t="shared" si="7"/>
        <v>8960060.9700000007</v>
      </c>
      <c r="W17" s="56">
        <f>V17</f>
        <v>8960060.9700000007</v>
      </c>
      <c r="X17" s="58">
        <v>1</v>
      </c>
      <c r="Y17" s="58">
        <v>1</v>
      </c>
      <c r="Z17" s="59" t="s">
        <v>56</v>
      </c>
      <c r="AA17" s="26" t="s">
        <v>37</v>
      </c>
      <c r="AB17" s="26" t="s">
        <v>53</v>
      </c>
      <c r="AC17" s="26" t="s">
        <v>54</v>
      </c>
      <c r="AD17" s="26" t="s">
        <v>55</v>
      </c>
      <c r="AE17" s="60">
        <v>1.42376550232496E+16</v>
      </c>
      <c r="AF17" s="30"/>
      <c r="AG17" s="30"/>
      <c r="AH17" s="30">
        <v>122770.52999999998</v>
      </c>
      <c r="AI17" s="26" t="s">
        <v>473</v>
      </c>
    </row>
    <row r="18" spans="1:35" s="12" customFormat="1" ht="90" hidden="1" customHeight="1" x14ac:dyDescent="0.25">
      <c r="A18" s="59" t="s">
        <v>19</v>
      </c>
      <c r="B18" s="59">
        <v>2008</v>
      </c>
      <c r="C18" s="26" t="s">
        <v>307</v>
      </c>
      <c r="D18" s="54" t="s">
        <v>67</v>
      </c>
      <c r="E18" s="26" t="s">
        <v>51</v>
      </c>
      <c r="F18" s="26" t="s">
        <v>171</v>
      </c>
      <c r="G18" s="26"/>
      <c r="H18" s="26"/>
      <c r="I18" s="24"/>
      <c r="J18" s="30">
        <v>10000000</v>
      </c>
      <c r="K18" s="55">
        <f>J18+L18+M18</f>
        <v>10000000</v>
      </c>
      <c r="L18" s="19"/>
      <c r="M18" s="19">
        <v>0</v>
      </c>
      <c r="N18" s="30">
        <v>10000000</v>
      </c>
      <c r="O18" s="30">
        <v>10000000</v>
      </c>
      <c r="P18" s="30">
        <v>9990799.3099999987</v>
      </c>
      <c r="Q18" s="56">
        <f t="shared" si="0"/>
        <v>10000000</v>
      </c>
      <c r="R18" s="57">
        <f t="shared" si="0"/>
        <v>10000000</v>
      </c>
      <c r="S18" s="56">
        <f t="shared" si="4"/>
        <v>10000000</v>
      </c>
      <c r="T18" s="56">
        <f t="shared" si="4"/>
        <v>10000000</v>
      </c>
      <c r="U18" s="56">
        <f t="shared" si="6"/>
        <v>9990799.3099999987</v>
      </c>
      <c r="V18" s="56">
        <f t="shared" si="7"/>
        <v>9990799.3099999987</v>
      </c>
      <c r="W18" s="56">
        <f>V18</f>
        <v>9990799.3099999987</v>
      </c>
      <c r="X18" s="58">
        <v>1</v>
      </c>
      <c r="Y18" s="58">
        <v>1</v>
      </c>
      <c r="Z18" s="59" t="s">
        <v>72</v>
      </c>
      <c r="AA18" s="26" t="s">
        <v>31</v>
      </c>
      <c r="AB18" s="26" t="s">
        <v>68</v>
      </c>
      <c r="AC18" s="26" t="s">
        <v>69</v>
      </c>
      <c r="AD18" s="26" t="s">
        <v>70</v>
      </c>
      <c r="AE18" s="26" t="s">
        <v>71</v>
      </c>
      <c r="AF18" s="30">
        <v>323.8</v>
      </c>
      <c r="AG18" s="30"/>
      <c r="AH18" s="30">
        <v>973900.22</v>
      </c>
      <c r="AI18" s="61"/>
    </row>
    <row r="19" spans="1:35" s="12" customFormat="1" ht="60" hidden="1" customHeight="1" x14ac:dyDescent="0.25">
      <c r="A19" s="59" t="s">
        <v>19</v>
      </c>
      <c r="B19" s="59">
        <v>2009</v>
      </c>
      <c r="C19" s="59" t="s">
        <v>64</v>
      </c>
      <c r="D19" s="54" t="s">
        <v>73</v>
      </c>
      <c r="E19" s="26" t="s">
        <v>23</v>
      </c>
      <c r="F19" s="62" t="s">
        <v>74</v>
      </c>
      <c r="G19" s="63">
        <v>40550</v>
      </c>
      <c r="H19" s="63">
        <v>40922</v>
      </c>
      <c r="I19" s="24"/>
      <c r="J19" s="30">
        <v>35000000</v>
      </c>
      <c r="K19" s="30">
        <v>35000000</v>
      </c>
      <c r="L19" s="19"/>
      <c r="M19" s="19"/>
      <c r="N19" s="30">
        <v>35000000</v>
      </c>
      <c r="O19" s="30">
        <v>34998347.200000003</v>
      </c>
      <c r="P19" s="30">
        <v>34998347.200000003</v>
      </c>
      <c r="Q19" s="56">
        <f t="shared" si="0"/>
        <v>35000000</v>
      </c>
      <c r="R19" s="57">
        <f t="shared" si="0"/>
        <v>35000000</v>
      </c>
      <c r="S19" s="56">
        <f t="shared" si="4"/>
        <v>35000000</v>
      </c>
      <c r="T19" s="56">
        <f t="shared" si="4"/>
        <v>34998347.200000003</v>
      </c>
      <c r="U19" s="56">
        <f t="shared" si="6"/>
        <v>34998347.200000003</v>
      </c>
      <c r="V19" s="56">
        <f t="shared" si="7"/>
        <v>34998347.200000003</v>
      </c>
      <c r="W19" s="56">
        <f>V19</f>
        <v>34998347.200000003</v>
      </c>
      <c r="X19" s="58">
        <v>0.97109999999999996</v>
      </c>
      <c r="Y19" s="58">
        <v>0.96150000000000002</v>
      </c>
      <c r="Z19" s="59" t="s">
        <v>79</v>
      </c>
      <c r="AA19" s="26" t="s">
        <v>58</v>
      </c>
      <c r="AB19" s="26" t="s">
        <v>75</v>
      </c>
      <c r="AC19" s="26" t="s">
        <v>76</v>
      </c>
      <c r="AD19" s="26" t="s">
        <v>77</v>
      </c>
      <c r="AE19" s="26" t="s">
        <v>78</v>
      </c>
      <c r="AF19" s="30">
        <v>8.86</v>
      </c>
      <c r="AG19" s="30">
        <v>0</v>
      </c>
      <c r="AH19" s="30">
        <v>1028452.55</v>
      </c>
      <c r="AI19" s="26" t="s">
        <v>465</v>
      </c>
    </row>
    <row r="20" spans="1:35" s="12" customFormat="1" ht="51.75" hidden="1" customHeight="1" x14ac:dyDescent="0.25">
      <c r="A20" s="59" t="s">
        <v>19</v>
      </c>
      <c r="B20" s="59">
        <v>2009</v>
      </c>
      <c r="C20" s="59" t="s">
        <v>64</v>
      </c>
      <c r="D20" s="54" t="s">
        <v>80</v>
      </c>
      <c r="E20" s="26" t="s">
        <v>23</v>
      </c>
      <c r="F20" s="62" t="s">
        <v>74</v>
      </c>
      <c r="G20" s="63">
        <v>40640</v>
      </c>
      <c r="H20" s="63">
        <v>40887</v>
      </c>
      <c r="I20" s="24"/>
      <c r="J20" s="30">
        <v>35000000</v>
      </c>
      <c r="K20" s="30">
        <v>35000000</v>
      </c>
      <c r="L20" s="19"/>
      <c r="M20" s="19">
        <v>0</v>
      </c>
      <c r="N20" s="30">
        <v>35000000</v>
      </c>
      <c r="O20" s="30">
        <f>35000000-515837.99</f>
        <v>34484162.009999998</v>
      </c>
      <c r="P20" s="30">
        <f>35000000-515837.99</f>
        <v>34484162.009999998</v>
      </c>
      <c r="Q20" s="56">
        <f t="shared" si="0"/>
        <v>35000000</v>
      </c>
      <c r="R20" s="57">
        <f t="shared" si="0"/>
        <v>35000000</v>
      </c>
      <c r="S20" s="56">
        <f t="shared" si="4"/>
        <v>35000000</v>
      </c>
      <c r="T20" s="56">
        <f t="shared" si="4"/>
        <v>34484162.009999998</v>
      </c>
      <c r="U20" s="56">
        <f t="shared" si="6"/>
        <v>34484162.009999998</v>
      </c>
      <c r="V20" s="56">
        <f t="shared" si="7"/>
        <v>34484162.009999998</v>
      </c>
      <c r="W20" s="56">
        <f t="shared" ref="W20:W26" si="8">V20</f>
        <v>34484162.009999998</v>
      </c>
      <c r="X20" s="58">
        <v>1</v>
      </c>
      <c r="Y20" s="58">
        <v>1</v>
      </c>
      <c r="Z20" s="59" t="s">
        <v>83</v>
      </c>
      <c r="AA20" s="26" t="s">
        <v>58</v>
      </c>
      <c r="AB20" s="26" t="s">
        <v>75</v>
      </c>
      <c r="AC20" s="26" t="s">
        <v>81</v>
      </c>
      <c r="AD20" s="26" t="s">
        <v>77</v>
      </c>
      <c r="AE20" s="26" t="s">
        <v>82</v>
      </c>
      <c r="AF20" s="30">
        <v>8.9600000000000009</v>
      </c>
      <c r="AG20" s="30">
        <v>3334.83</v>
      </c>
      <c r="AH20" s="30">
        <v>849821.22</v>
      </c>
      <c r="AI20" s="26" t="s">
        <v>466</v>
      </c>
    </row>
    <row r="21" spans="1:35" s="12" customFormat="1" ht="60" hidden="1" customHeight="1" x14ac:dyDescent="0.25">
      <c r="A21" s="59" t="s">
        <v>19</v>
      </c>
      <c r="B21" s="59">
        <v>2009</v>
      </c>
      <c r="C21" s="59" t="s">
        <v>20</v>
      </c>
      <c r="D21" s="54" t="s">
        <v>84</v>
      </c>
      <c r="E21" s="26" t="s">
        <v>23</v>
      </c>
      <c r="F21" s="26" t="s">
        <v>85</v>
      </c>
      <c r="G21" s="63">
        <v>40057</v>
      </c>
      <c r="H21" s="63">
        <v>40602</v>
      </c>
      <c r="I21" s="24"/>
      <c r="J21" s="30">
        <v>40000000</v>
      </c>
      <c r="K21" s="30">
        <v>40000000</v>
      </c>
      <c r="L21" s="19"/>
      <c r="M21" s="19">
        <v>0</v>
      </c>
      <c r="N21" s="30">
        <v>40000000</v>
      </c>
      <c r="O21" s="30">
        <v>40000000</v>
      </c>
      <c r="P21" s="30">
        <v>40000000</v>
      </c>
      <c r="Q21" s="56">
        <f t="shared" si="0"/>
        <v>40000000</v>
      </c>
      <c r="R21" s="57">
        <f t="shared" si="0"/>
        <v>40000000</v>
      </c>
      <c r="S21" s="56">
        <f t="shared" si="4"/>
        <v>40000000</v>
      </c>
      <c r="T21" s="56">
        <f t="shared" si="4"/>
        <v>40000000</v>
      </c>
      <c r="U21" s="56">
        <f t="shared" si="6"/>
        <v>40000000</v>
      </c>
      <c r="V21" s="56">
        <f t="shared" si="7"/>
        <v>40000000</v>
      </c>
      <c r="W21" s="56">
        <f t="shared" si="8"/>
        <v>40000000</v>
      </c>
      <c r="X21" s="58">
        <v>1</v>
      </c>
      <c r="Y21" s="58">
        <v>1</v>
      </c>
      <c r="Z21" s="59" t="s">
        <v>89</v>
      </c>
      <c r="AA21" s="59" t="s">
        <v>31</v>
      </c>
      <c r="AB21" s="26" t="s">
        <v>86</v>
      </c>
      <c r="AC21" s="26">
        <v>7274361</v>
      </c>
      <c r="AD21" s="26" t="s">
        <v>46</v>
      </c>
      <c r="AE21" s="26" t="s">
        <v>87</v>
      </c>
      <c r="AF21" s="30">
        <v>2211.4899999999998</v>
      </c>
      <c r="AG21" s="30">
        <v>0</v>
      </c>
      <c r="AH21" s="30">
        <v>0</v>
      </c>
      <c r="AI21" s="59" t="s">
        <v>88</v>
      </c>
    </row>
    <row r="22" spans="1:35" s="12" customFormat="1" ht="71.25" hidden="1" customHeight="1" x14ac:dyDescent="0.25">
      <c r="A22" s="59" t="s">
        <v>19</v>
      </c>
      <c r="B22" s="59">
        <v>2009</v>
      </c>
      <c r="C22" s="59" t="s">
        <v>20</v>
      </c>
      <c r="D22" s="64" t="s">
        <v>90</v>
      </c>
      <c r="E22" s="26" t="s">
        <v>23</v>
      </c>
      <c r="F22" s="26" t="s">
        <v>31</v>
      </c>
      <c r="G22" s="63">
        <v>40057</v>
      </c>
      <c r="H22" s="63">
        <v>40862</v>
      </c>
      <c r="I22" s="24"/>
      <c r="J22" s="30">
        <v>110000000</v>
      </c>
      <c r="K22" s="30">
        <v>110000000</v>
      </c>
      <c r="L22" s="19"/>
      <c r="M22" s="19">
        <v>0</v>
      </c>
      <c r="N22" s="30">
        <v>110000000</v>
      </c>
      <c r="O22" s="30">
        <v>99477539.210000008</v>
      </c>
      <c r="P22" s="30">
        <v>99477539.210000008</v>
      </c>
      <c r="Q22" s="56">
        <f t="shared" si="0"/>
        <v>110000000</v>
      </c>
      <c r="R22" s="57">
        <f t="shared" si="0"/>
        <v>110000000</v>
      </c>
      <c r="S22" s="56">
        <f t="shared" si="4"/>
        <v>110000000</v>
      </c>
      <c r="T22" s="56">
        <f t="shared" si="4"/>
        <v>99477539.210000008</v>
      </c>
      <c r="U22" s="56">
        <f t="shared" si="6"/>
        <v>99477539.210000008</v>
      </c>
      <c r="V22" s="56">
        <f t="shared" si="7"/>
        <v>99477539.210000008</v>
      </c>
      <c r="W22" s="56">
        <f t="shared" si="8"/>
        <v>99477539.210000008</v>
      </c>
      <c r="X22" s="58">
        <v>1</v>
      </c>
      <c r="Y22" s="58">
        <v>0.96</v>
      </c>
      <c r="Z22" s="59" t="s">
        <v>93</v>
      </c>
      <c r="AA22" s="59" t="s">
        <v>31</v>
      </c>
      <c r="AB22" s="59" t="s">
        <v>29</v>
      </c>
      <c r="AC22" s="26" t="s">
        <v>91</v>
      </c>
      <c r="AD22" s="26" t="s">
        <v>26</v>
      </c>
      <c r="AE22" s="26" t="s">
        <v>92</v>
      </c>
      <c r="AF22" s="30">
        <v>106166.18</v>
      </c>
      <c r="AG22" s="30">
        <v>2929822.9</v>
      </c>
      <c r="AH22" s="30">
        <v>12529064.039999999</v>
      </c>
      <c r="AI22" s="59" t="s">
        <v>335</v>
      </c>
    </row>
    <row r="23" spans="1:35" s="12" customFormat="1" ht="45" hidden="1" customHeight="1" x14ac:dyDescent="0.25">
      <c r="A23" s="59" t="s">
        <v>19</v>
      </c>
      <c r="B23" s="26">
        <v>2009</v>
      </c>
      <c r="C23" s="26" t="s">
        <v>38</v>
      </c>
      <c r="D23" s="54" t="s">
        <v>94</v>
      </c>
      <c r="E23" s="26" t="s">
        <v>23</v>
      </c>
      <c r="F23" s="26" t="s">
        <v>34</v>
      </c>
      <c r="G23" s="26" t="s">
        <v>334</v>
      </c>
      <c r="H23" s="63">
        <v>41061</v>
      </c>
      <c r="I23" s="35"/>
      <c r="J23" s="30">
        <v>48000000</v>
      </c>
      <c r="K23" s="30">
        <v>16500000</v>
      </c>
      <c r="L23" s="19"/>
      <c r="M23" s="19">
        <v>0</v>
      </c>
      <c r="N23" s="30">
        <v>16500000</v>
      </c>
      <c r="O23" s="30">
        <v>16500000</v>
      </c>
      <c r="P23" s="30">
        <v>12387664.58</v>
      </c>
      <c r="Q23" s="56">
        <f t="shared" si="0"/>
        <v>48000000</v>
      </c>
      <c r="R23" s="57">
        <v>16500000</v>
      </c>
      <c r="S23" s="56">
        <v>14850000</v>
      </c>
      <c r="T23" s="56">
        <f t="shared" si="4"/>
        <v>16500000</v>
      </c>
      <c r="U23" s="56">
        <f t="shared" si="6"/>
        <v>12387664.58</v>
      </c>
      <c r="V23" s="56">
        <f t="shared" si="7"/>
        <v>12387664.58</v>
      </c>
      <c r="W23" s="56">
        <f t="shared" si="8"/>
        <v>12387664.58</v>
      </c>
      <c r="X23" s="58">
        <v>0.99060000000000004</v>
      </c>
      <c r="Y23" s="58">
        <v>0.74909999999999999</v>
      </c>
      <c r="Z23" s="26" t="s">
        <v>99</v>
      </c>
      <c r="AA23" s="26" t="s">
        <v>100</v>
      </c>
      <c r="AB23" s="26" t="s">
        <v>95</v>
      </c>
      <c r="AC23" s="26" t="s">
        <v>96</v>
      </c>
      <c r="AD23" s="26" t="s">
        <v>97</v>
      </c>
      <c r="AE23" s="65">
        <v>3.0237604286501E+16</v>
      </c>
      <c r="AF23" s="30">
        <v>44.95</v>
      </c>
      <c r="AG23" s="30">
        <v>0</v>
      </c>
      <c r="AH23" s="30">
        <v>5393477.9900000002</v>
      </c>
      <c r="AI23" s="26" t="s">
        <v>98</v>
      </c>
    </row>
    <row r="24" spans="1:35" s="12" customFormat="1" ht="60" hidden="1" customHeight="1" x14ac:dyDescent="0.25">
      <c r="A24" s="59" t="s">
        <v>19</v>
      </c>
      <c r="B24" s="26">
        <v>2009</v>
      </c>
      <c r="C24" s="26" t="s">
        <v>64</v>
      </c>
      <c r="D24" s="64" t="s">
        <v>101</v>
      </c>
      <c r="E24" s="26" t="s">
        <v>23</v>
      </c>
      <c r="F24" s="26" t="s">
        <v>102</v>
      </c>
      <c r="G24" s="63">
        <v>40057</v>
      </c>
      <c r="H24" s="63">
        <v>40575</v>
      </c>
      <c r="I24" s="35"/>
      <c r="J24" s="30">
        <v>20000000</v>
      </c>
      <c r="K24" s="30">
        <v>20000000</v>
      </c>
      <c r="L24" s="19"/>
      <c r="M24" s="19">
        <v>0</v>
      </c>
      <c r="N24" s="30">
        <v>20000000</v>
      </c>
      <c r="O24" s="30">
        <v>19814084.66</v>
      </c>
      <c r="P24" s="30">
        <v>19324825.060000002</v>
      </c>
      <c r="Q24" s="56">
        <f t="shared" si="0"/>
        <v>20000000</v>
      </c>
      <c r="R24" s="57">
        <f t="shared" si="0"/>
        <v>20000000</v>
      </c>
      <c r="S24" s="56">
        <f t="shared" si="4"/>
        <v>20000000</v>
      </c>
      <c r="T24" s="56">
        <f t="shared" si="4"/>
        <v>19814084.66</v>
      </c>
      <c r="U24" s="56">
        <f t="shared" si="6"/>
        <v>19324825.060000002</v>
      </c>
      <c r="V24" s="56">
        <f t="shared" si="7"/>
        <v>19324825.060000002</v>
      </c>
      <c r="W24" s="56">
        <f t="shared" si="8"/>
        <v>19324825.060000002</v>
      </c>
      <c r="X24" s="58">
        <v>1</v>
      </c>
      <c r="Y24" s="58">
        <v>1</v>
      </c>
      <c r="Z24" s="26" t="s">
        <v>105</v>
      </c>
      <c r="AA24" s="26" t="s">
        <v>58</v>
      </c>
      <c r="AB24" s="26" t="s">
        <v>103</v>
      </c>
      <c r="AC24" s="26">
        <v>36813190101</v>
      </c>
      <c r="AD24" s="26" t="s">
        <v>26</v>
      </c>
      <c r="AE24" s="26" t="s">
        <v>104</v>
      </c>
      <c r="AF24" s="30">
        <v>0</v>
      </c>
      <c r="AG24" s="30">
        <v>0</v>
      </c>
      <c r="AH24" s="30">
        <v>431357.72</v>
      </c>
      <c r="AI24" s="26"/>
    </row>
    <row r="25" spans="1:35" s="12" customFormat="1" ht="90" hidden="1" customHeight="1" x14ac:dyDescent="0.25">
      <c r="A25" s="59" t="s">
        <v>19</v>
      </c>
      <c r="B25" s="26">
        <v>2009</v>
      </c>
      <c r="C25" s="26" t="s">
        <v>307</v>
      </c>
      <c r="D25" s="64" t="s">
        <v>106</v>
      </c>
      <c r="E25" s="26" t="s">
        <v>51</v>
      </c>
      <c r="F25" s="26" t="s">
        <v>171</v>
      </c>
      <c r="G25" s="63">
        <v>40764</v>
      </c>
      <c r="H25" s="63">
        <v>40949</v>
      </c>
      <c r="I25" s="35"/>
      <c r="J25" s="30">
        <v>6000000</v>
      </c>
      <c r="K25" s="30">
        <v>6000000</v>
      </c>
      <c r="L25" s="19"/>
      <c r="M25" s="19">
        <v>0</v>
      </c>
      <c r="N25" s="30">
        <v>6000000</v>
      </c>
      <c r="O25" s="30">
        <v>5611895.9699999997</v>
      </c>
      <c r="P25" s="30">
        <v>5346652.88</v>
      </c>
      <c r="Q25" s="56">
        <f t="shared" si="0"/>
        <v>6000000</v>
      </c>
      <c r="R25" s="57">
        <f t="shared" si="0"/>
        <v>6000000</v>
      </c>
      <c r="S25" s="56">
        <f t="shared" si="4"/>
        <v>6000000</v>
      </c>
      <c r="T25" s="56">
        <f t="shared" si="4"/>
        <v>5611895.9699999997</v>
      </c>
      <c r="U25" s="56">
        <f t="shared" si="6"/>
        <v>5346652.88</v>
      </c>
      <c r="V25" s="56">
        <f t="shared" si="7"/>
        <v>5346652.88</v>
      </c>
      <c r="W25" s="56">
        <f t="shared" si="8"/>
        <v>5346652.88</v>
      </c>
      <c r="X25" s="58">
        <v>1</v>
      </c>
      <c r="Y25" s="58">
        <v>1</v>
      </c>
      <c r="Z25" s="26" t="s">
        <v>110</v>
      </c>
      <c r="AA25" s="26" t="s">
        <v>31</v>
      </c>
      <c r="AB25" s="26" t="s">
        <v>107</v>
      </c>
      <c r="AC25" s="26">
        <v>65502556487</v>
      </c>
      <c r="AD25" s="26" t="s">
        <v>108</v>
      </c>
      <c r="AE25" s="26" t="s">
        <v>109</v>
      </c>
      <c r="AF25" s="30">
        <v>114.66</v>
      </c>
      <c r="AG25" s="30">
        <v>0</v>
      </c>
      <c r="AH25" s="30">
        <v>672699.9</v>
      </c>
      <c r="AI25" s="26"/>
    </row>
    <row r="26" spans="1:35" s="12" customFormat="1" ht="90" hidden="1" customHeight="1" x14ac:dyDescent="0.25">
      <c r="A26" s="59" t="s">
        <v>19</v>
      </c>
      <c r="B26" s="26">
        <v>2009</v>
      </c>
      <c r="C26" s="26" t="s">
        <v>307</v>
      </c>
      <c r="D26" s="64" t="s">
        <v>111</v>
      </c>
      <c r="E26" s="26" t="s">
        <v>51</v>
      </c>
      <c r="F26" s="26" t="s">
        <v>171</v>
      </c>
      <c r="G26" s="66">
        <v>40118</v>
      </c>
      <c r="H26" s="63">
        <v>40817</v>
      </c>
      <c r="I26" s="35"/>
      <c r="J26" s="30">
        <v>6000000</v>
      </c>
      <c r="K26" s="30">
        <v>6000000</v>
      </c>
      <c r="L26" s="19"/>
      <c r="M26" s="19">
        <v>0</v>
      </c>
      <c r="N26" s="30">
        <v>6000000</v>
      </c>
      <c r="O26" s="30">
        <v>5988470.0199999996</v>
      </c>
      <c r="P26" s="30">
        <v>5988470.0199999996</v>
      </c>
      <c r="Q26" s="56">
        <f t="shared" si="0"/>
        <v>6000000</v>
      </c>
      <c r="R26" s="57">
        <f t="shared" si="0"/>
        <v>6000000</v>
      </c>
      <c r="S26" s="56">
        <f t="shared" si="4"/>
        <v>6000000</v>
      </c>
      <c r="T26" s="56">
        <f t="shared" si="4"/>
        <v>5988470.0199999996</v>
      </c>
      <c r="U26" s="56">
        <f t="shared" si="6"/>
        <v>5988470.0199999996</v>
      </c>
      <c r="V26" s="56">
        <f t="shared" si="7"/>
        <v>5988470.0199999996</v>
      </c>
      <c r="W26" s="56">
        <f t="shared" si="8"/>
        <v>5988470.0199999996</v>
      </c>
      <c r="X26" s="58">
        <v>1</v>
      </c>
      <c r="Y26" s="58">
        <v>1</v>
      </c>
      <c r="Z26" s="26" t="s">
        <v>114</v>
      </c>
      <c r="AA26" s="26" t="s">
        <v>31</v>
      </c>
      <c r="AB26" s="26" t="s">
        <v>107</v>
      </c>
      <c r="AC26" s="26" t="s">
        <v>112</v>
      </c>
      <c r="AD26" s="26" t="s">
        <v>108</v>
      </c>
      <c r="AE26" s="26" t="s">
        <v>113</v>
      </c>
      <c r="AF26" s="30">
        <v>21.5</v>
      </c>
      <c r="AG26" s="30"/>
      <c r="AH26" s="30">
        <v>18927.05</v>
      </c>
      <c r="AI26" s="26"/>
    </row>
    <row r="27" spans="1:35" s="12" customFormat="1" ht="135" hidden="1" customHeight="1" x14ac:dyDescent="0.25">
      <c r="A27" s="59" t="s">
        <v>19</v>
      </c>
      <c r="B27" s="26">
        <v>2009</v>
      </c>
      <c r="C27" s="26" t="s">
        <v>38</v>
      </c>
      <c r="D27" s="64" t="s">
        <v>115</v>
      </c>
      <c r="E27" s="26" t="s">
        <v>23</v>
      </c>
      <c r="F27" s="26" t="s">
        <v>116</v>
      </c>
      <c r="G27" s="63">
        <v>39734</v>
      </c>
      <c r="H27" s="67">
        <v>41973</v>
      </c>
      <c r="I27" s="35"/>
      <c r="J27" s="30">
        <v>0</v>
      </c>
      <c r="K27" s="30">
        <f>J27+L27+M27</f>
        <v>3500000</v>
      </c>
      <c r="L27" s="19"/>
      <c r="M27" s="19">
        <v>3500000</v>
      </c>
      <c r="N27" s="30">
        <v>3500000</v>
      </c>
      <c r="O27" s="30">
        <v>3449340.77</v>
      </c>
      <c r="P27" s="30">
        <v>3449340.77</v>
      </c>
      <c r="Q27" s="56">
        <f t="shared" si="0"/>
        <v>0</v>
      </c>
      <c r="R27" s="57">
        <f t="shared" si="0"/>
        <v>3500000</v>
      </c>
      <c r="S27" s="56">
        <f t="shared" ref="S27:T52" si="9">N27</f>
        <v>3500000</v>
      </c>
      <c r="T27" s="56">
        <f t="shared" si="9"/>
        <v>3449340.77</v>
      </c>
      <c r="U27" s="56">
        <f>V27</f>
        <v>3449340.77</v>
      </c>
      <c r="V27" s="56">
        <f t="shared" si="7"/>
        <v>3449340.77</v>
      </c>
      <c r="W27" s="56">
        <f>V27</f>
        <v>3449340.77</v>
      </c>
      <c r="X27" s="58">
        <v>1</v>
      </c>
      <c r="Y27" s="58">
        <v>1</v>
      </c>
      <c r="Z27" s="26" t="s">
        <v>117</v>
      </c>
      <c r="AA27" s="26" t="s">
        <v>118</v>
      </c>
      <c r="AB27" s="26" t="s">
        <v>34</v>
      </c>
      <c r="AC27" s="26">
        <v>33716300101</v>
      </c>
      <c r="AD27" s="26" t="s">
        <v>26</v>
      </c>
      <c r="AE27" s="26" t="s">
        <v>35</v>
      </c>
      <c r="AF27" s="30">
        <v>0</v>
      </c>
      <c r="AG27" s="30">
        <v>0</v>
      </c>
      <c r="AH27" s="30">
        <v>0</v>
      </c>
      <c r="AI27" s="26" t="s">
        <v>348</v>
      </c>
    </row>
    <row r="28" spans="1:35" s="12" customFormat="1" ht="120" hidden="1" customHeight="1" x14ac:dyDescent="0.25">
      <c r="A28" s="59" t="s">
        <v>19</v>
      </c>
      <c r="B28" s="26">
        <v>2009</v>
      </c>
      <c r="C28" s="26" t="s">
        <v>305</v>
      </c>
      <c r="D28" s="64" t="s">
        <v>119</v>
      </c>
      <c r="E28" s="26" t="s">
        <v>23</v>
      </c>
      <c r="F28" s="26" t="s">
        <v>102</v>
      </c>
      <c r="G28" s="63">
        <v>40391</v>
      </c>
      <c r="H28" s="63">
        <v>41122</v>
      </c>
      <c r="I28" s="35"/>
      <c r="J28" s="30">
        <v>0</v>
      </c>
      <c r="K28" s="30">
        <f>J28+L28+M28</f>
        <v>28000000</v>
      </c>
      <c r="L28" s="19"/>
      <c r="M28" s="19">
        <v>28000000</v>
      </c>
      <c r="N28" s="30">
        <v>28000000</v>
      </c>
      <c r="O28" s="30">
        <v>28000000</v>
      </c>
      <c r="P28" s="30">
        <v>28000000</v>
      </c>
      <c r="Q28" s="56">
        <f t="shared" si="0"/>
        <v>0</v>
      </c>
      <c r="R28" s="57">
        <f t="shared" si="0"/>
        <v>28000000</v>
      </c>
      <c r="S28" s="56">
        <f t="shared" si="9"/>
        <v>28000000</v>
      </c>
      <c r="T28" s="56">
        <f t="shared" si="9"/>
        <v>28000000</v>
      </c>
      <c r="U28" s="56">
        <f>V28</f>
        <v>28000000</v>
      </c>
      <c r="V28" s="56">
        <f t="shared" si="7"/>
        <v>28000000</v>
      </c>
      <c r="W28" s="56">
        <f>V28</f>
        <v>28000000</v>
      </c>
      <c r="X28" s="58">
        <v>1</v>
      </c>
      <c r="Y28" s="58">
        <v>1</v>
      </c>
      <c r="Z28" s="26"/>
      <c r="AA28" s="26"/>
      <c r="AB28" s="26" t="s">
        <v>103</v>
      </c>
      <c r="AC28" s="26">
        <v>5741640</v>
      </c>
      <c r="AD28" s="26" t="s">
        <v>46</v>
      </c>
      <c r="AE28" s="26" t="s">
        <v>47</v>
      </c>
      <c r="AF28" s="30">
        <v>0</v>
      </c>
      <c r="AG28" s="30">
        <v>0</v>
      </c>
      <c r="AH28" s="30">
        <v>0</v>
      </c>
      <c r="AI28" s="26" t="s">
        <v>120</v>
      </c>
    </row>
    <row r="29" spans="1:35" s="12" customFormat="1" ht="89.25" hidden="1" customHeight="1" x14ac:dyDescent="0.25">
      <c r="A29" s="59" t="s">
        <v>19</v>
      </c>
      <c r="B29" s="26">
        <v>2010</v>
      </c>
      <c r="C29" s="26" t="s">
        <v>234</v>
      </c>
      <c r="D29" s="64" t="s">
        <v>122</v>
      </c>
      <c r="E29" s="26" t="s">
        <v>23</v>
      </c>
      <c r="F29" s="26" t="s">
        <v>123</v>
      </c>
      <c r="G29" s="63">
        <v>40834</v>
      </c>
      <c r="H29" s="63">
        <v>40953</v>
      </c>
      <c r="I29" s="35"/>
      <c r="J29" s="30">
        <v>55000000</v>
      </c>
      <c r="K29" s="30">
        <v>40000000</v>
      </c>
      <c r="L29" s="19"/>
      <c r="M29" s="19">
        <v>40000000</v>
      </c>
      <c r="N29" s="30">
        <v>40000000</v>
      </c>
      <c r="O29" s="30">
        <v>40000000</v>
      </c>
      <c r="P29" s="30">
        <v>39773693.100000001</v>
      </c>
      <c r="Q29" s="56">
        <f t="shared" si="0"/>
        <v>55000000</v>
      </c>
      <c r="R29" s="56">
        <f>K29</f>
        <v>40000000</v>
      </c>
      <c r="S29" s="56">
        <f t="shared" si="9"/>
        <v>40000000</v>
      </c>
      <c r="T29" s="56">
        <f t="shared" si="9"/>
        <v>40000000</v>
      </c>
      <c r="U29" s="56">
        <f>V29</f>
        <v>39773693.100000001</v>
      </c>
      <c r="V29" s="56">
        <f t="shared" si="7"/>
        <v>39773693.100000001</v>
      </c>
      <c r="W29" s="56">
        <f>V29</f>
        <v>39773693.100000001</v>
      </c>
      <c r="X29" s="58">
        <v>1</v>
      </c>
      <c r="Y29" s="68">
        <v>0.99439999999999995</v>
      </c>
      <c r="Z29" s="26" t="s">
        <v>128</v>
      </c>
      <c r="AA29" s="26" t="s">
        <v>121</v>
      </c>
      <c r="AB29" s="26" t="s">
        <v>124</v>
      </c>
      <c r="AC29" s="26">
        <v>7824885</v>
      </c>
      <c r="AD29" s="26" t="s">
        <v>125</v>
      </c>
      <c r="AE29" s="26" t="s">
        <v>126</v>
      </c>
      <c r="AF29" s="30">
        <v>27.19</v>
      </c>
      <c r="AG29" s="30">
        <v>0</v>
      </c>
      <c r="AH29" s="30">
        <v>3262408.3499999992</v>
      </c>
      <c r="AI29" s="26" t="s">
        <v>492</v>
      </c>
    </row>
    <row r="30" spans="1:35" s="12" customFormat="1" ht="60" hidden="1" customHeight="1" x14ac:dyDescent="0.25">
      <c r="A30" s="59" t="s">
        <v>19</v>
      </c>
      <c r="B30" s="26">
        <v>2010</v>
      </c>
      <c r="C30" s="26" t="s">
        <v>305</v>
      </c>
      <c r="D30" s="64" t="s">
        <v>127</v>
      </c>
      <c r="E30" s="26" t="s">
        <v>23</v>
      </c>
      <c r="F30" s="26" t="s">
        <v>44</v>
      </c>
      <c r="G30" s="63">
        <v>40422</v>
      </c>
      <c r="H30" s="63">
        <v>41153</v>
      </c>
      <c r="I30" s="35"/>
      <c r="J30" s="30">
        <v>20000000</v>
      </c>
      <c r="K30" s="30">
        <v>35000000</v>
      </c>
      <c r="L30" s="19"/>
      <c r="M30" s="19">
        <v>35000000</v>
      </c>
      <c r="N30" s="30">
        <v>35000000</v>
      </c>
      <c r="O30" s="30">
        <v>35000000</v>
      </c>
      <c r="P30" s="30">
        <v>35000000</v>
      </c>
      <c r="Q30" s="56">
        <f t="shared" si="0"/>
        <v>20000000</v>
      </c>
      <c r="R30" s="56">
        <f>K30</f>
        <v>35000000</v>
      </c>
      <c r="S30" s="56">
        <f t="shared" si="9"/>
        <v>35000000</v>
      </c>
      <c r="T30" s="56">
        <f t="shared" si="9"/>
        <v>35000000</v>
      </c>
      <c r="U30" s="56">
        <f t="shared" ref="U30:U58" si="10">V30</f>
        <v>35000000</v>
      </c>
      <c r="V30" s="56">
        <f t="shared" si="7"/>
        <v>35000000</v>
      </c>
      <c r="W30" s="56">
        <f t="shared" ref="W30:W31" si="11">V30</f>
        <v>35000000</v>
      </c>
      <c r="X30" s="58">
        <v>1</v>
      </c>
      <c r="Y30" s="58">
        <v>1</v>
      </c>
      <c r="Z30" s="101" t="s">
        <v>133</v>
      </c>
      <c r="AA30" s="101" t="s">
        <v>118</v>
      </c>
      <c r="AB30" s="26" t="s">
        <v>44</v>
      </c>
      <c r="AC30" s="26" t="s">
        <v>129</v>
      </c>
      <c r="AD30" s="26" t="s">
        <v>130</v>
      </c>
      <c r="AE30" s="26" t="s">
        <v>131</v>
      </c>
      <c r="AF30" s="30">
        <v>30757.57</v>
      </c>
      <c r="AG30" s="30">
        <v>72000</v>
      </c>
      <c r="AH30" s="30">
        <v>672607.01</v>
      </c>
      <c r="AI30" s="26" t="s">
        <v>132</v>
      </c>
    </row>
    <row r="31" spans="1:35" s="12" customFormat="1" ht="150" hidden="1" customHeight="1" x14ac:dyDescent="0.25">
      <c r="A31" s="59" t="s">
        <v>19</v>
      </c>
      <c r="B31" s="26">
        <v>2010</v>
      </c>
      <c r="C31" s="26" t="s">
        <v>305</v>
      </c>
      <c r="D31" s="64" t="s">
        <v>134</v>
      </c>
      <c r="E31" s="26" t="s">
        <v>23</v>
      </c>
      <c r="F31" s="26" t="s">
        <v>44</v>
      </c>
      <c r="G31" s="63">
        <v>40422</v>
      </c>
      <c r="H31" s="63">
        <v>41153</v>
      </c>
      <c r="I31" s="35"/>
      <c r="J31" s="30">
        <v>0</v>
      </c>
      <c r="K31" s="55">
        <f>J31+L31+M31</f>
        <v>2015008.82</v>
      </c>
      <c r="L31" s="19"/>
      <c r="M31" s="19">
        <v>2015008.82</v>
      </c>
      <c r="N31" s="30">
        <v>2015008.82</v>
      </c>
      <c r="O31" s="30">
        <v>2015008.82</v>
      </c>
      <c r="P31" s="30">
        <v>2015008.82</v>
      </c>
      <c r="Q31" s="56">
        <f t="shared" si="0"/>
        <v>0</v>
      </c>
      <c r="R31" s="56">
        <f>K31</f>
        <v>2015008.82</v>
      </c>
      <c r="S31" s="56">
        <f t="shared" si="9"/>
        <v>2015008.82</v>
      </c>
      <c r="T31" s="56">
        <f t="shared" si="9"/>
        <v>2015008.82</v>
      </c>
      <c r="U31" s="56">
        <f t="shared" si="10"/>
        <v>2015008.82</v>
      </c>
      <c r="V31" s="56">
        <f t="shared" si="7"/>
        <v>2015008.82</v>
      </c>
      <c r="W31" s="56">
        <f t="shared" si="11"/>
        <v>2015008.82</v>
      </c>
      <c r="X31" s="58">
        <v>1</v>
      </c>
      <c r="Y31" s="58">
        <v>1</v>
      </c>
      <c r="Z31" s="101"/>
      <c r="AA31" s="101"/>
      <c r="AB31" s="26" t="s">
        <v>44</v>
      </c>
      <c r="AC31" s="26">
        <v>8417156010100</v>
      </c>
      <c r="AD31" s="26" t="s">
        <v>77</v>
      </c>
      <c r="AE31" s="26" t="s">
        <v>135</v>
      </c>
      <c r="AF31" s="30">
        <v>0</v>
      </c>
      <c r="AG31" s="30">
        <v>0</v>
      </c>
      <c r="AH31" s="30">
        <v>130955.86</v>
      </c>
      <c r="AI31" s="26" t="s">
        <v>132</v>
      </c>
    </row>
    <row r="32" spans="1:35" s="12" customFormat="1" ht="45" hidden="1" customHeight="1" x14ac:dyDescent="0.25">
      <c r="A32" s="99" t="s">
        <v>19</v>
      </c>
      <c r="B32" s="101">
        <v>2010</v>
      </c>
      <c r="C32" s="101" t="s">
        <v>38</v>
      </c>
      <c r="D32" s="123" t="s">
        <v>136</v>
      </c>
      <c r="E32" s="101" t="s">
        <v>23</v>
      </c>
      <c r="F32" s="101" t="s">
        <v>137</v>
      </c>
      <c r="G32" s="63">
        <v>40756</v>
      </c>
      <c r="H32" s="63">
        <v>41055</v>
      </c>
      <c r="I32" s="102"/>
      <c r="J32" s="30">
        <v>30000000</v>
      </c>
      <c r="K32" s="30">
        <f>J32+L32+M32</f>
        <v>30346583.640000001</v>
      </c>
      <c r="L32" s="19"/>
      <c r="M32" s="19">
        <v>346583.64</v>
      </c>
      <c r="N32" s="30">
        <v>30346583.640000001</v>
      </c>
      <c r="O32" s="115">
        <v>30346583.640000001</v>
      </c>
      <c r="P32" s="115">
        <v>30346583.640000001</v>
      </c>
      <c r="Q32" s="56">
        <f t="shared" si="0"/>
        <v>30000000</v>
      </c>
      <c r="R32" s="56">
        <f>K32</f>
        <v>30346583.640000001</v>
      </c>
      <c r="S32" s="56">
        <f>N32</f>
        <v>30346583.640000001</v>
      </c>
      <c r="T32" s="104"/>
      <c r="U32" s="104">
        <f>O32</f>
        <v>30346583.640000001</v>
      </c>
      <c r="V32" s="104">
        <f t="shared" si="7"/>
        <v>30346583.640000001</v>
      </c>
      <c r="W32" s="104">
        <f>V32</f>
        <v>30346583.640000001</v>
      </c>
      <c r="X32" s="58">
        <v>1</v>
      </c>
      <c r="Y32" s="58">
        <v>1</v>
      </c>
      <c r="Z32" s="101" t="s">
        <v>141</v>
      </c>
      <c r="AA32" s="101" t="s">
        <v>118</v>
      </c>
      <c r="AB32" s="26" t="s">
        <v>95</v>
      </c>
      <c r="AC32" s="26" t="s">
        <v>138</v>
      </c>
      <c r="AD32" s="26" t="s">
        <v>97</v>
      </c>
      <c r="AE32" s="26" t="s">
        <v>139</v>
      </c>
      <c r="AF32" s="30">
        <v>0.14000000000000001</v>
      </c>
      <c r="AG32" s="30">
        <v>2670.38</v>
      </c>
      <c r="AH32" s="30">
        <v>16281.5</v>
      </c>
      <c r="AI32" s="26" t="s">
        <v>493</v>
      </c>
    </row>
    <row r="33" spans="1:35" s="12" customFormat="1" ht="30" hidden="1" customHeight="1" x14ac:dyDescent="0.25">
      <c r="A33" s="100"/>
      <c r="B33" s="102"/>
      <c r="C33" s="102"/>
      <c r="D33" s="124"/>
      <c r="E33" s="102"/>
      <c r="F33" s="102"/>
      <c r="G33" s="35"/>
      <c r="H33" s="35"/>
      <c r="I33" s="102"/>
      <c r="J33" s="19"/>
      <c r="K33" s="19"/>
      <c r="L33" s="19"/>
      <c r="M33" s="19"/>
      <c r="N33" s="19">
        <v>343731.67</v>
      </c>
      <c r="O33" s="116"/>
      <c r="P33" s="116">
        <v>30346583.640000001</v>
      </c>
      <c r="Q33" s="22">
        <f t="shared" si="0"/>
        <v>0</v>
      </c>
      <c r="R33" s="22">
        <f t="shared" si="5"/>
        <v>0</v>
      </c>
      <c r="S33" s="22">
        <f t="shared" si="9"/>
        <v>343731.67</v>
      </c>
      <c r="T33" s="105"/>
      <c r="U33" s="105"/>
      <c r="V33" s="105"/>
      <c r="W33" s="105"/>
      <c r="X33" s="23">
        <v>1</v>
      </c>
      <c r="Y33" s="23">
        <v>1</v>
      </c>
      <c r="Z33" s="102"/>
      <c r="AA33" s="102"/>
      <c r="AB33" s="35"/>
      <c r="AC33" s="35"/>
      <c r="AD33" s="35"/>
      <c r="AE33" s="35"/>
      <c r="AF33" s="19"/>
      <c r="AG33" s="19"/>
      <c r="AH33" s="19"/>
      <c r="AI33" s="35" t="s">
        <v>140</v>
      </c>
    </row>
    <row r="34" spans="1:35" s="12" customFormat="1" ht="60" hidden="1" customHeight="1" x14ac:dyDescent="0.25">
      <c r="A34" s="59" t="s">
        <v>19</v>
      </c>
      <c r="B34" s="26">
        <v>2010</v>
      </c>
      <c r="C34" s="26" t="s">
        <v>64</v>
      </c>
      <c r="D34" s="64" t="s">
        <v>142</v>
      </c>
      <c r="E34" s="26" t="s">
        <v>23</v>
      </c>
      <c r="F34" s="26" t="s">
        <v>143</v>
      </c>
      <c r="G34" s="63">
        <v>40522</v>
      </c>
      <c r="H34" s="63">
        <v>40908</v>
      </c>
      <c r="I34" s="35"/>
      <c r="J34" s="30">
        <v>50000000</v>
      </c>
      <c r="K34" s="55">
        <v>50000000</v>
      </c>
      <c r="L34" s="19"/>
      <c r="M34" s="19"/>
      <c r="N34" s="30">
        <v>50000000</v>
      </c>
      <c r="O34" s="30">
        <v>49945101.710000001</v>
      </c>
      <c r="P34" s="30">
        <v>47812702.345039994</v>
      </c>
      <c r="Q34" s="56">
        <f t="shared" si="0"/>
        <v>50000000</v>
      </c>
      <c r="R34" s="56">
        <f t="shared" si="0"/>
        <v>50000000</v>
      </c>
      <c r="S34" s="56">
        <f t="shared" si="9"/>
        <v>50000000</v>
      </c>
      <c r="T34" s="56">
        <f t="shared" si="9"/>
        <v>49945101.710000001</v>
      </c>
      <c r="U34" s="56">
        <f t="shared" si="10"/>
        <v>47812702.345039994</v>
      </c>
      <c r="V34" s="56">
        <f t="shared" ref="V34:V60" si="12">P34</f>
        <v>47812702.345039994</v>
      </c>
      <c r="W34" s="56">
        <f>V34</f>
        <v>47812702.345039994</v>
      </c>
      <c r="X34" s="58">
        <v>0.98309999999999997</v>
      </c>
      <c r="Y34" s="58">
        <v>0.95630000000000004</v>
      </c>
      <c r="Z34" s="26" t="s">
        <v>147</v>
      </c>
      <c r="AA34" s="26" t="s">
        <v>58</v>
      </c>
      <c r="AB34" s="26" t="s">
        <v>144</v>
      </c>
      <c r="AC34" s="26" t="s">
        <v>145</v>
      </c>
      <c r="AD34" s="26" t="s">
        <v>77</v>
      </c>
      <c r="AE34" s="26" t="s">
        <v>146</v>
      </c>
      <c r="AF34" s="30">
        <v>19.079999999999998</v>
      </c>
      <c r="AG34" s="30"/>
      <c r="AH34" s="30">
        <v>2215380.96</v>
      </c>
      <c r="AI34" s="26" t="s">
        <v>474</v>
      </c>
    </row>
    <row r="35" spans="1:35" s="12" customFormat="1" ht="60" hidden="1" customHeight="1" x14ac:dyDescent="0.25">
      <c r="A35" s="59" t="s">
        <v>19</v>
      </c>
      <c r="B35" s="26">
        <v>2010</v>
      </c>
      <c r="C35" s="26" t="s">
        <v>20</v>
      </c>
      <c r="D35" s="64" t="s">
        <v>148</v>
      </c>
      <c r="E35" s="26" t="s">
        <v>23</v>
      </c>
      <c r="F35" s="26" t="s">
        <v>31</v>
      </c>
      <c r="G35" s="63">
        <v>40817</v>
      </c>
      <c r="H35" s="63">
        <v>41035</v>
      </c>
      <c r="I35" s="35"/>
      <c r="J35" s="30">
        <v>86000000</v>
      </c>
      <c r="K35" s="30">
        <v>86000000</v>
      </c>
      <c r="L35" s="19"/>
      <c r="M35" s="19"/>
      <c r="N35" s="30">
        <v>86000000</v>
      </c>
      <c r="O35" s="30">
        <v>86000000</v>
      </c>
      <c r="P35" s="30">
        <v>83328280.709999993</v>
      </c>
      <c r="Q35" s="56">
        <f t="shared" si="0"/>
        <v>86000000</v>
      </c>
      <c r="R35" s="56">
        <f t="shared" si="0"/>
        <v>86000000</v>
      </c>
      <c r="S35" s="56">
        <f t="shared" si="9"/>
        <v>86000000</v>
      </c>
      <c r="T35" s="56">
        <f t="shared" si="9"/>
        <v>86000000</v>
      </c>
      <c r="U35" s="56">
        <f t="shared" si="10"/>
        <v>83328280.709999993</v>
      </c>
      <c r="V35" s="56">
        <f t="shared" si="12"/>
        <v>83328280.709999993</v>
      </c>
      <c r="W35" s="56">
        <f>V35</f>
        <v>83328280.709999993</v>
      </c>
      <c r="X35" s="58">
        <v>1</v>
      </c>
      <c r="Y35" s="58">
        <v>1</v>
      </c>
      <c r="Z35" s="26" t="s">
        <v>153</v>
      </c>
      <c r="AA35" s="26" t="s">
        <v>154</v>
      </c>
      <c r="AB35" s="26" t="s">
        <v>149</v>
      </c>
      <c r="AC35" s="26" t="s">
        <v>150</v>
      </c>
      <c r="AD35" s="26" t="s">
        <v>151</v>
      </c>
      <c r="AE35" s="26" t="s">
        <v>152</v>
      </c>
      <c r="AF35" s="30">
        <v>494.14</v>
      </c>
      <c r="AG35" s="30">
        <v>1256298.5799999998</v>
      </c>
      <c r="AH35" s="30">
        <v>58280.15</v>
      </c>
      <c r="AI35" s="26" t="s">
        <v>336</v>
      </c>
    </row>
    <row r="36" spans="1:35" s="12" customFormat="1" ht="60" hidden="1" customHeight="1" x14ac:dyDescent="0.25">
      <c r="A36" s="59" t="s">
        <v>19</v>
      </c>
      <c r="B36" s="26">
        <v>2010</v>
      </c>
      <c r="C36" s="26" t="s">
        <v>20</v>
      </c>
      <c r="D36" s="64" t="s">
        <v>155</v>
      </c>
      <c r="E36" s="26" t="s">
        <v>23</v>
      </c>
      <c r="F36" s="26" t="s">
        <v>31</v>
      </c>
      <c r="G36" s="63">
        <v>40581</v>
      </c>
      <c r="H36" s="63">
        <v>40950</v>
      </c>
      <c r="I36" s="35"/>
      <c r="J36" s="30">
        <v>49000000</v>
      </c>
      <c r="K36" s="30">
        <v>49000000</v>
      </c>
      <c r="L36" s="19"/>
      <c r="M36" s="19"/>
      <c r="N36" s="30">
        <v>49000000</v>
      </c>
      <c r="O36" s="30">
        <v>49000489</v>
      </c>
      <c r="P36" s="30">
        <v>49000000</v>
      </c>
      <c r="Q36" s="56">
        <f t="shared" si="0"/>
        <v>49000000</v>
      </c>
      <c r="R36" s="56">
        <f t="shared" si="0"/>
        <v>49000000</v>
      </c>
      <c r="S36" s="56">
        <f t="shared" si="9"/>
        <v>49000000</v>
      </c>
      <c r="T36" s="56">
        <f t="shared" si="9"/>
        <v>49000489</v>
      </c>
      <c r="U36" s="56">
        <f t="shared" si="10"/>
        <v>49000000</v>
      </c>
      <c r="V36" s="56">
        <f t="shared" si="12"/>
        <v>49000000</v>
      </c>
      <c r="W36" s="56">
        <f t="shared" ref="W36:W58" si="13">V36</f>
        <v>49000000</v>
      </c>
      <c r="X36" s="58">
        <v>1</v>
      </c>
      <c r="Y36" s="58">
        <v>0.94</v>
      </c>
      <c r="Z36" s="26" t="s">
        <v>158</v>
      </c>
      <c r="AA36" s="26" t="s">
        <v>154</v>
      </c>
      <c r="AB36" s="26" t="s">
        <v>149</v>
      </c>
      <c r="AC36" s="26" t="s">
        <v>156</v>
      </c>
      <c r="AD36" s="26" t="s">
        <v>151</v>
      </c>
      <c r="AE36" s="26" t="s">
        <v>157</v>
      </c>
      <c r="AF36" s="30">
        <v>1865849.67</v>
      </c>
      <c r="AG36" s="30">
        <v>1769298.65</v>
      </c>
      <c r="AH36" s="30">
        <v>96551.020000000019</v>
      </c>
      <c r="AI36" s="26" t="s">
        <v>349</v>
      </c>
    </row>
    <row r="37" spans="1:35" s="12" customFormat="1" ht="45" hidden="1" customHeight="1" x14ac:dyDescent="0.25">
      <c r="A37" s="59" t="s">
        <v>19</v>
      </c>
      <c r="B37" s="26">
        <v>2010</v>
      </c>
      <c r="C37" s="26" t="s">
        <v>20</v>
      </c>
      <c r="D37" s="64" t="s">
        <v>159</v>
      </c>
      <c r="E37" s="26" t="s">
        <v>51</v>
      </c>
      <c r="F37" s="26" t="s">
        <v>171</v>
      </c>
      <c r="G37" s="63">
        <v>41544</v>
      </c>
      <c r="H37" s="63">
        <v>41613</v>
      </c>
      <c r="I37" s="35"/>
      <c r="J37" s="30">
        <v>15000000</v>
      </c>
      <c r="K37" s="30">
        <v>15000000</v>
      </c>
      <c r="L37" s="19"/>
      <c r="M37" s="19"/>
      <c r="N37" s="30">
        <v>15000000</v>
      </c>
      <c r="O37" s="30">
        <v>14888440.879999999</v>
      </c>
      <c r="P37" s="30">
        <v>14888440.879999999</v>
      </c>
      <c r="Q37" s="56">
        <f t="shared" si="0"/>
        <v>15000000</v>
      </c>
      <c r="R37" s="56">
        <f t="shared" si="0"/>
        <v>15000000</v>
      </c>
      <c r="S37" s="56">
        <f t="shared" si="9"/>
        <v>15000000</v>
      </c>
      <c r="T37" s="56">
        <f t="shared" si="9"/>
        <v>14888440.879999999</v>
      </c>
      <c r="U37" s="56">
        <f t="shared" si="10"/>
        <v>14888440.879999999</v>
      </c>
      <c r="V37" s="56">
        <f t="shared" si="12"/>
        <v>14888440.879999999</v>
      </c>
      <c r="W37" s="56">
        <f t="shared" si="13"/>
        <v>14888440.879999999</v>
      </c>
      <c r="X37" s="58">
        <v>1</v>
      </c>
      <c r="Y37" s="58">
        <v>1</v>
      </c>
      <c r="Z37" s="26" t="s">
        <v>164</v>
      </c>
      <c r="AA37" s="26" t="s">
        <v>154</v>
      </c>
      <c r="AB37" s="26" t="s">
        <v>160</v>
      </c>
      <c r="AC37" s="26" t="s">
        <v>161</v>
      </c>
      <c r="AD37" s="26" t="s">
        <v>162</v>
      </c>
      <c r="AE37" s="26" t="s">
        <v>163</v>
      </c>
      <c r="AF37" s="30">
        <v>28.27</v>
      </c>
      <c r="AG37" s="30">
        <v>0</v>
      </c>
      <c r="AH37" s="30">
        <v>165851.51</v>
      </c>
      <c r="AI37" s="26"/>
    </row>
    <row r="38" spans="1:35" s="12" customFormat="1" ht="45" hidden="1" customHeight="1" x14ac:dyDescent="0.25">
      <c r="A38" s="59" t="s">
        <v>19</v>
      </c>
      <c r="B38" s="26">
        <v>2010</v>
      </c>
      <c r="C38" s="26" t="s">
        <v>20</v>
      </c>
      <c r="D38" s="64" t="s">
        <v>165</v>
      </c>
      <c r="E38" s="26" t="s">
        <v>51</v>
      </c>
      <c r="F38" s="26" t="s">
        <v>166</v>
      </c>
      <c r="G38" s="63">
        <v>40624</v>
      </c>
      <c r="H38" s="63">
        <v>41349</v>
      </c>
      <c r="I38" s="35"/>
      <c r="J38" s="30">
        <v>25920126</v>
      </c>
      <c r="K38" s="30">
        <v>25920126</v>
      </c>
      <c r="L38" s="19"/>
      <c r="M38" s="19"/>
      <c r="N38" s="30">
        <v>25920126</v>
      </c>
      <c r="O38" s="30">
        <v>24783146.149999999</v>
      </c>
      <c r="P38" s="30">
        <v>24776103.459999997</v>
      </c>
      <c r="Q38" s="56">
        <f t="shared" si="0"/>
        <v>25920126</v>
      </c>
      <c r="R38" s="56">
        <f t="shared" si="0"/>
        <v>25920126</v>
      </c>
      <c r="S38" s="56">
        <f t="shared" si="9"/>
        <v>25920126</v>
      </c>
      <c r="T38" s="56">
        <f t="shared" si="9"/>
        <v>24783146.149999999</v>
      </c>
      <c r="U38" s="56">
        <f t="shared" si="10"/>
        <v>24776103.459999997</v>
      </c>
      <c r="V38" s="56">
        <f t="shared" si="12"/>
        <v>24776103.459999997</v>
      </c>
      <c r="W38" s="56">
        <f t="shared" si="13"/>
        <v>24776103.459999997</v>
      </c>
      <c r="X38" s="69">
        <v>0.99739999999999995</v>
      </c>
      <c r="Y38" s="69">
        <v>0.99929999999999997</v>
      </c>
      <c r="Z38" s="26" t="s">
        <v>170</v>
      </c>
      <c r="AA38" s="26" t="s">
        <v>154</v>
      </c>
      <c r="AB38" s="26" t="s">
        <v>160</v>
      </c>
      <c r="AC38" s="26" t="s">
        <v>167</v>
      </c>
      <c r="AD38" s="26" t="s">
        <v>168</v>
      </c>
      <c r="AE38" s="26" t="s">
        <v>169</v>
      </c>
      <c r="AF38" s="30">
        <v>240.47</v>
      </c>
      <c r="AG38" s="30">
        <v>0</v>
      </c>
      <c r="AH38" s="30">
        <v>1692713.66</v>
      </c>
      <c r="AI38" s="26"/>
    </row>
    <row r="39" spans="1:35" s="12" customFormat="1" ht="15" hidden="1" customHeight="1" x14ac:dyDescent="0.25">
      <c r="A39" s="99" t="s">
        <v>19</v>
      </c>
      <c r="B39" s="101">
        <v>2010</v>
      </c>
      <c r="C39" s="101" t="s">
        <v>307</v>
      </c>
      <c r="D39" s="125" t="s">
        <v>523</v>
      </c>
      <c r="E39" s="101" t="s">
        <v>332</v>
      </c>
      <c r="F39" s="101" t="s">
        <v>171</v>
      </c>
      <c r="G39" s="63">
        <v>40730</v>
      </c>
      <c r="H39" s="63">
        <v>41227</v>
      </c>
      <c r="I39" s="102"/>
      <c r="J39" s="30">
        <v>12000000</v>
      </c>
      <c r="K39" s="55">
        <f>J39+L39+M39</f>
        <v>16000000</v>
      </c>
      <c r="L39" s="19"/>
      <c r="M39" s="19">
        <v>4000000</v>
      </c>
      <c r="N39" s="30">
        <f>12000000+4000000</f>
        <v>16000000</v>
      </c>
      <c r="O39" s="30">
        <f>11999979.58+3999814.4</f>
        <v>15999793.98</v>
      </c>
      <c r="P39" s="30">
        <f>11999979.58+3878675.29</f>
        <v>15878654.870000001</v>
      </c>
      <c r="Q39" s="56">
        <f t="shared" si="0"/>
        <v>12000000</v>
      </c>
      <c r="R39" s="56">
        <f t="shared" si="0"/>
        <v>16000000</v>
      </c>
      <c r="S39" s="56">
        <f t="shared" si="9"/>
        <v>16000000</v>
      </c>
      <c r="T39" s="56">
        <f t="shared" si="9"/>
        <v>15999793.98</v>
      </c>
      <c r="U39" s="56">
        <f t="shared" si="10"/>
        <v>15878654.870000001</v>
      </c>
      <c r="V39" s="56">
        <f t="shared" si="12"/>
        <v>15878654.870000001</v>
      </c>
      <c r="W39" s="56">
        <f t="shared" si="13"/>
        <v>15878654.870000001</v>
      </c>
      <c r="X39" s="58">
        <v>0.01</v>
      </c>
      <c r="Y39" s="58">
        <v>1</v>
      </c>
      <c r="Z39" s="101" t="s">
        <v>175</v>
      </c>
      <c r="AA39" s="101" t="s">
        <v>58</v>
      </c>
      <c r="AB39" s="101" t="s">
        <v>160</v>
      </c>
      <c r="AC39" s="101" t="s">
        <v>172</v>
      </c>
      <c r="AD39" s="101" t="s">
        <v>173</v>
      </c>
      <c r="AE39" s="101" t="s">
        <v>174</v>
      </c>
      <c r="AF39" s="115">
        <v>3.98</v>
      </c>
      <c r="AG39" s="115">
        <v>0</v>
      </c>
      <c r="AH39" s="115">
        <v>25270.07</v>
      </c>
      <c r="AI39" s="101"/>
    </row>
    <row r="40" spans="1:35" s="12" customFormat="1" ht="29.25" hidden="1" customHeight="1" x14ac:dyDescent="0.25">
      <c r="A40" s="100"/>
      <c r="B40" s="102"/>
      <c r="C40" s="102"/>
      <c r="D40" s="126"/>
      <c r="E40" s="102"/>
      <c r="F40" s="102"/>
      <c r="G40" s="35"/>
      <c r="H40" s="35"/>
      <c r="I40" s="102"/>
      <c r="J40" s="19"/>
      <c r="K40" s="19">
        <v>4000000</v>
      </c>
      <c r="L40" s="19"/>
      <c r="M40" s="19">
        <v>4000000</v>
      </c>
      <c r="N40" s="19"/>
      <c r="O40" s="19"/>
      <c r="P40" s="19"/>
      <c r="Q40" s="22"/>
      <c r="R40" s="22">
        <f t="shared" si="5"/>
        <v>4000000</v>
      </c>
      <c r="S40" s="22">
        <f t="shared" si="9"/>
        <v>0</v>
      </c>
      <c r="T40" s="22">
        <f t="shared" si="9"/>
        <v>0</v>
      </c>
      <c r="U40" s="22">
        <f t="shared" si="10"/>
        <v>0</v>
      </c>
      <c r="V40" s="22">
        <f t="shared" si="12"/>
        <v>0</v>
      </c>
      <c r="W40" s="22">
        <f t="shared" si="13"/>
        <v>0</v>
      </c>
      <c r="X40" s="23">
        <v>1</v>
      </c>
      <c r="Y40" s="23">
        <v>1</v>
      </c>
      <c r="Z40" s="102"/>
      <c r="AA40" s="102"/>
      <c r="AB40" s="102"/>
      <c r="AC40" s="102"/>
      <c r="AD40" s="102"/>
      <c r="AE40" s="102"/>
      <c r="AF40" s="116"/>
      <c r="AG40" s="116"/>
      <c r="AH40" s="116"/>
      <c r="AI40" s="102"/>
    </row>
    <row r="41" spans="1:35" s="12" customFormat="1" ht="60.75" hidden="1" customHeight="1" x14ac:dyDescent="0.25">
      <c r="A41" s="59" t="s">
        <v>19</v>
      </c>
      <c r="B41" s="26">
        <v>2011</v>
      </c>
      <c r="C41" s="26" t="s">
        <v>234</v>
      </c>
      <c r="D41" s="64" t="s">
        <v>122</v>
      </c>
      <c r="E41" s="26" t="s">
        <v>23</v>
      </c>
      <c r="F41" s="26" t="s">
        <v>123</v>
      </c>
      <c r="G41" s="63">
        <v>40848</v>
      </c>
      <c r="H41" s="63">
        <v>40848</v>
      </c>
      <c r="I41" s="35"/>
      <c r="J41" s="30">
        <v>16000000</v>
      </c>
      <c r="K41" s="30">
        <v>31000000</v>
      </c>
      <c r="L41" s="19"/>
      <c r="M41" s="19"/>
      <c r="N41" s="30">
        <v>31000000</v>
      </c>
      <c r="O41" s="30">
        <f>4450512.92+26549487.08</f>
        <v>31000000</v>
      </c>
      <c r="P41" s="30">
        <v>31000000</v>
      </c>
      <c r="Q41" s="56">
        <f t="shared" ref="Q41:R58" si="14">J41</f>
        <v>16000000</v>
      </c>
      <c r="R41" s="56">
        <f t="shared" si="14"/>
        <v>31000000</v>
      </c>
      <c r="S41" s="56">
        <f t="shared" si="9"/>
        <v>31000000</v>
      </c>
      <c r="T41" s="56">
        <f t="shared" si="9"/>
        <v>31000000</v>
      </c>
      <c r="U41" s="56">
        <f t="shared" si="10"/>
        <v>31000000</v>
      </c>
      <c r="V41" s="56">
        <f t="shared" si="12"/>
        <v>31000000</v>
      </c>
      <c r="W41" s="56">
        <f t="shared" si="13"/>
        <v>31000000</v>
      </c>
      <c r="X41" s="58">
        <v>1</v>
      </c>
      <c r="Y41" s="58">
        <v>0.99990000000000001</v>
      </c>
      <c r="Z41" s="26" t="s">
        <v>177</v>
      </c>
      <c r="AA41" s="26" t="s">
        <v>121</v>
      </c>
      <c r="AB41" s="26" t="s">
        <v>124</v>
      </c>
      <c r="AC41" s="26">
        <v>7824885</v>
      </c>
      <c r="AD41" s="26" t="s">
        <v>125</v>
      </c>
      <c r="AE41" s="26" t="s">
        <v>176</v>
      </c>
      <c r="AF41" s="30">
        <v>27.19</v>
      </c>
      <c r="AG41" s="30">
        <v>0</v>
      </c>
      <c r="AH41" s="30">
        <v>3262408.3499999992</v>
      </c>
      <c r="AI41" s="26" t="s">
        <v>494</v>
      </c>
    </row>
    <row r="42" spans="1:35" s="12" customFormat="1" ht="60" hidden="1" customHeight="1" x14ac:dyDescent="0.25">
      <c r="A42" s="59" t="s">
        <v>19</v>
      </c>
      <c r="B42" s="26">
        <v>2011</v>
      </c>
      <c r="C42" s="26" t="s">
        <v>306</v>
      </c>
      <c r="D42" s="64" t="s">
        <v>127</v>
      </c>
      <c r="E42" s="26" t="s">
        <v>23</v>
      </c>
      <c r="F42" s="26" t="s">
        <v>44</v>
      </c>
      <c r="G42" s="70">
        <v>40422</v>
      </c>
      <c r="H42" s="70">
        <v>41153</v>
      </c>
      <c r="I42" s="35"/>
      <c r="J42" s="30">
        <v>32611786</v>
      </c>
      <c r="K42" s="30">
        <v>17611786</v>
      </c>
      <c r="L42" s="19"/>
      <c r="M42" s="19"/>
      <c r="N42" s="30">
        <v>17611786</v>
      </c>
      <c r="O42" s="30">
        <v>17611759.43</v>
      </c>
      <c r="P42" s="30">
        <v>17611759.43</v>
      </c>
      <c r="Q42" s="56">
        <f t="shared" si="14"/>
        <v>32611786</v>
      </c>
      <c r="R42" s="56">
        <f t="shared" si="14"/>
        <v>17611786</v>
      </c>
      <c r="S42" s="56">
        <f t="shared" si="9"/>
        <v>17611786</v>
      </c>
      <c r="T42" s="56">
        <f t="shared" si="9"/>
        <v>17611759.43</v>
      </c>
      <c r="U42" s="56">
        <f t="shared" si="10"/>
        <v>17611759.43</v>
      </c>
      <c r="V42" s="56">
        <f t="shared" si="12"/>
        <v>17611759.43</v>
      </c>
      <c r="W42" s="56">
        <f t="shared" si="13"/>
        <v>17611759.43</v>
      </c>
      <c r="X42" s="58">
        <v>1</v>
      </c>
      <c r="Y42" s="58">
        <v>1</v>
      </c>
      <c r="Z42" s="26" t="s">
        <v>179</v>
      </c>
      <c r="AA42" s="26" t="s">
        <v>180</v>
      </c>
      <c r="AB42" s="26" t="s">
        <v>44</v>
      </c>
      <c r="AC42" s="26" t="s">
        <v>178</v>
      </c>
      <c r="AD42" s="26" t="s">
        <v>130</v>
      </c>
      <c r="AE42" s="26" t="s">
        <v>131</v>
      </c>
      <c r="AF42" s="30">
        <v>0</v>
      </c>
      <c r="AG42" s="30">
        <v>0</v>
      </c>
      <c r="AH42" s="30">
        <v>0</v>
      </c>
      <c r="AI42" s="26" t="s">
        <v>201</v>
      </c>
    </row>
    <row r="43" spans="1:35" s="12" customFormat="1" ht="60" hidden="1" customHeight="1" x14ac:dyDescent="0.25">
      <c r="A43" s="59" t="s">
        <v>19</v>
      </c>
      <c r="B43" s="26">
        <v>2011</v>
      </c>
      <c r="C43" s="26" t="s">
        <v>64</v>
      </c>
      <c r="D43" s="64" t="s">
        <v>181</v>
      </c>
      <c r="E43" s="26" t="s">
        <v>23</v>
      </c>
      <c r="F43" s="26" t="s">
        <v>58</v>
      </c>
      <c r="G43" s="63">
        <v>41180</v>
      </c>
      <c r="H43" s="63">
        <v>41343</v>
      </c>
      <c r="I43" s="35"/>
      <c r="J43" s="30">
        <v>0</v>
      </c>
      <c r="K43" s="30">
        <v>30000000</v>
      </c>
      <c r="L43" s="19"/>
      <c r="M43" s="19"/>
      <c r="N43" s="30">
        <v>30000000</v>
      </c>
      <c r="O43" s="30">
        <f>29390583.88+587391.16</f>
        <v>29977975.039999999</v>
      </c>
      <c r="P43" s="30">
        <v>29977975.005759999</v>
      </c>
      <c r="Q43" s="56">
        <f t="shared" si="14"/>
        <v>0</v>
      </c>
      <c r="R43" s="56">
        <f t="shared" si="14"/>
        <v>30000000</v>
      </c>
      <c r="S43" s="56">
        <f t="shared" si="9"/>
        <v>30000000</v>
      </c>
      <c r="T43" s="56">
        <f t="shared" si="9"/>
        <v>29977975.039999999</v>
      </c>
      <c r="U43" s="56">
        <f t="shared" si="10"/>
        <v>29977975.005759999</v>
      </c>
      <c r="V43" s="56">
        <f t="shared" si="12"/>
        <v>29977975.005759999</v>
      </c>
      <c r="W43" s="56">
        <f t="shared" si="13"/>
        <v>29977975.005759999</v>
      </c>
      <c r="X43" s="58">
        <v>1</v>
      </c>
      <c r="Y43" s="58">
        <v>1</v>
      </c>
      <c r="Z43" s="26" t="s">
        <v>182</v>
      </c>
      <c r="AA43" s="26" t="s">
        <v>58</v>
      </c>
      <c r="AB43" s="26" t="s">
        <v>75</v>
      </c>
      <c r="AC43" s="26" t="s">
        <v>76</v>
      </c>
      <c r="AD43" s="26" t="s">
        <v>77</v>
      </c>
      <c r="AE43" s="26" t="s">
        <v>78</v>
      </c>
      <c r="AF43" s="30">
        <v>8.86</v>
      </c>
      <c r="AG43" s="30">
        <v>0</v>
      </c>
      <c r="AH43" s="30">
        <v>1028487.41</v>
      </c>
      <c r="AI43" s="26" t="s">
        <v>475</v>
      </c>
    </row>
    <row r="44" spans="1:35" s="12" customFormat="1" ht="60" hidden="1" customHeight="1" x14ac:dyDescent="0.25">
      <c r="A44" s="59" t="s">
        <v>19</v>
      </c>
      <c r="B44" s="26">
        <v>2011</v>
      </c>
      <c r="C44" s="26" t="s">
        <v>38</v>
      </c>
      <c r="D44" s="64" t="s">
        <v>183</v>
      </c>
      <c r="E44" s="26" t="s">
        <v>23</v>
      </c>
      <c r="F44" s="26" t="s">
        <v>137</v>
      </c>
      <c r="G44" s="63">
        <v>41040</v>
      </c>
      <c r="H44" s="63">
        <v>41888</v>
      </c>
      <c r="I44" s="35"/>
      <c r="J44" s="30">
        <v>16000000</v>
      </c>
      <c r="K44" s="30">
        <v>56000000</v>
      </c>
      <c r="L44" s="19"/>
      <c r="M44" s="19"/>
      <c r="N44" s="30">
        <v>56000000</v>
      </c>
      <c r="O44" s="30">
        <v>55316481.82</v>
      </c>
      <c r="P44" s="30">
        <v>55316481.82</v>
      </c>
      <c r="Q44" s="56">
        <f t="shared" si="14"/>
        <v>16000000</v>
      </c>
      <c r="R44" s="56">
        <f t="shared" si="14"/>
        <v>56000000</v>
      </c>
      <c r="S44" s="56">
        <f t="shared" si="9"/>
        <v>56000000</v>
      </c>
      <c r="T44" s="56">
        <f t="shared" si="9"/>
        <v>55316481.82</v>
      </c>
      <c r="U44" s="56">
        <f t="shared" si="10"/>
        <v>55316481.82</v>
      </c>
      <c r="V44" s="56">
        <f t="shared" si="12"/>
        <v>55316481.82</v>
      </c>
      <c r="W44" s="56">
        <f t="shared" si="13"/>
        <v>55316481.82</v>
      </c>
      <c r="X44" s="58">
        <v>1</v>
      </c>
      <c r="Y44" s="58">
        <v>1</v>
      </c>
      <c r="Z44" s="26" t="s">
        <v>185</v>
      </c>
      <c r="AA44" s="26" t="s">
        <v>186</v>
      </c>
      <c r="AB44" s="26" t="s">
        <v>95</v>
      </c>
      <c r="AC44" s="26" t="s">
        <v>138</v>
      </c>
      <c r="AD44" s="26" t="s">
        <v>97</v>
      </c>
      <c r="AE44" s="26" t="s">
        <v>184</v>
      </c>
      <c r="AF44" s="30">
        <v>3172.85</v>
      </c>
      <c r="AG44" s="30">
        <v>0</v>
      </c>
      <c r="AH44" s="30">
        <v>3098956.5700000022</v>
      </c>
      <c r="AI44" s="26" t="s">
        <v>343</v>
      </c>
    </row>
    <row r="45" spans="1:35" s="12" customFormat="1" ht="60" hidden="1" customHeight="1" x14ac:dyDescent="0.25">
      <c r="A45" s="59" t="s">
        <v>19</v>
      </c>
      <c r="B45" s="26">
        <v>2011</v>
      </c>
      <c r="C45" s="26" t="s">
        <v>20</v>
      </c>
      <c r="D45" s="64" t="s">
        <v>187</v>
      </c>
      <c r="E45" s="26" t="s">
        <v>23</v>
      </c>
      <c r="F45" s="26" t="s">
        <v>31</v>
      </c>
      <c r="G45" s="63">
        <v>40945</v>
      </c>
      <c r="H45" s="63">
        <v>41333</v>
      </c>
      <c r="I45" s="35"/>
      <c r="J45" s="30">
        <v>40000000</v>
      </c>
      <c r="K45" s="55">
        <f>J45+L45+M45</f>
        <v>40000000</v>
      </c>
      <c r="L45" s="19"/>
      <c r="M45" s="19"/>
      <c r="N45" s="30">
        <v>40000000</v>
      </c>
      <c r="O45" s="30">
        <v>39950959.049999997</v>
      </c>
      <c r="P45" s="30">
        <v>39950959.049999997</v>
      </c>
      <c r="Q45" s="56">
        <f t="shared" si="14"/>
        <v>40000000</v>
      </c>
      <c r="R45" s="56">
        <f t="shared" si="14"/>
        <v>40000000</v>
      </c>
      <c r="S45" s="56">
        <f t="shared" si="9"/>
        <v>40000000</v>
      </c>
      <c r="T45" s="56">
        <f t="shared" si="9"/>
        <v>39950959.049999997</v>
      </c>
      <c r="U45" s="56">
        <f t="shared" si="10"/>
        <v>39950959.049999997</v>
      </c>
      <c r="V45" s="56">
        <f t="shared" si="12"/>
        <v>39950959.049999997</v>
      </c>
      <c r="W45" s="56">
        <f t="shared" si="13"/>
        <v>39950959.049999997</v>
      </c>
      <c r="X45" s="58">
        <v>1</v>
      </c>
      <c r="Y45" s="58">
        <v>1</v>
      </c>
      <c r="Z45" s="26" t="s">
        <v>191</v>
      </c>
      <c r="AA45" s="26" t="s">
        <v>154</v>
      </c>
      <c r="AB45" s="26" t="s">
        <v>149</v>
      </c>
      <c r="AC45" s="26" t="s">
        <v>188</v>
      </c>
      <c r="AD45" s="26" t="s">
        <v>189</v>
      </c>
      <c r="AE45" s="26" t="s">
        <v>190</v>
      </c>
      <c r="AF45" s="30">
        <v>71203.69</v>
      </c>
      <c r="AG45" s="30">
        <v>0</v>
      </c>
      <c r="AH45" s="30">
        <v>49040.95</v>
      </c>
      <c r="AI45" s="26" t="s">
        <v>397</v>
      </c>
    </row>
    <row r="46" spans="1:35" s="12" customFormat="1" ht="60" hidden="1" customHeight="1" x14ac:dyDescent="0.25">
      <c r="A46" s="59" t="s">
        <v>19</v>
      </c>
      <c r="B46" s="26">
        <v>2011</v>
      </c>
      <c r="C46" s="26" t="s">
        <v>20</v>
      </c>
      <c r="D46" s="64" t="s">
        <v>192</v>
      </c>
      <c r="E46" s="26" t="s">
        <v>23</v>
      </c>
      <c r="F46" s="26" t="s">
        <v>31</v>
      </c>
      <c r="G46" s="63">
        <v>40945</v>
      </c>
      <c r="H46" s="63">
        <v>41678</v>
      </c>
      <c r="I46" s="35"/>
      <c r="J46" s="30">
        <v>46000000</v>
      </c>
      <c r="K46" s="55">
        <f>J46+L46+M46</f>
        <v>46000000</v>
      </c>
      <c r="L46" s="19"/>
      <c r="M46" s="19"/>
      <c r="N46" s="30">
        <v>46000000</v>
      </c>
      <c r="O46" s="30">
        <v>46000000</v>
      </c>
      <c r="P46" s="30">
        <v>46000000</v>
      </c>
      <c r="Q46" s="56">
        <f t="shared" si="14"/>
        <v>46000000</v>
      </c>
      <c r="R46" s="56">
        <f t="shared" si="14"/>
        <v>46000000</v>
      </c>
      <c r="S46" s="56">
        <f t="shared" si="9"/>
        <v>46000000</v>
      </c>
      <c r="T46" s="56">
        <f t="shared" si="9"/>
        <v>46000000</v>
      </c>
      <c r="U46" s="56">
        <f t="shared" si="10"/>
        <v>46000000</v>
      </c>
      <c r="V46" s="56">
        <f t="shared" si="12"/>
        <v>46000000</v>
      </c>
      <c r="W46" s="56">
        <f t="shared" si="13"/>
        <v>46000000</v>
      </c>
      <c r="X46" s="58">
        <v>1</v>
      </c>
      <c r="Y46" s="58">
        <v>1</v>
      </c>
      <c r="Z46" s="26" t="s">
        <v>196</v>
      </c>
      <c r="AA46" s="26" t="s">
        <v>154</v>
      </c>
      <c r="AB46" s="26" t="s">
        <v>149</v>
      </c>
      <c r="AC46" s="26" t="s">
        <v>193</v>
      </c>
      <c r="AD46" s="26" t="s">
        <v>194</v>
      </c>
      <c r="AE46" s="26" t="s">
        <v>195</v>
      </c>
      <c r="AF46" s="30">
        <v>65428.72</v>
      </c>
      <c r="AG46" s="30">
        <v>0</v>
      </c>
      <c r="AH46" s="30">
        <v>86242.52</v>
      </c>
      <c r="AI46" s="26" t="s">
        <v>397</v>
      </c>
    </row>
    <row r="47" spans="1:35" s="12" customFormat="1" ht="60" hidden="1" customHeight="1" x14ac:dyDescent="0.25">
      <c r="A47" s="59" t="s">
        <v>19</v>
      </c>
      <c r="B47" s="26">
        <v>2011</v>
      </c>
      <c r="C47" s="26" t="s">
        <v>64</v>
      </c>
      <c r="D47" s="64" t="s">
        <v>197</v>
      </c>
      <c r="E47" s="26" t="s">
        <v>23</v>
      </c>
      <c r="F47" s="26" t="s">
        <v>58</v>
      </c>
      <c r="G47" s="63">
        <v>40999</v>
      </c>
      <c r="H47" s="63">
        <v>41148</v>
      </c>
      <c r="I47" s="35"/>
      <c r="J47" s="30">
        <v>190000000</v>
      </c>
      <c r="K47" s="55">
        <v>120000000</v>
      </c>
      <c r="L47" s="19"/>
      <c r="M47" s="19"/>
      <c r="N47" s="30">
        <v>120000000</v>
      </c>
      <c r="O47" s="30">
        <v>120000000</v>
      </c>
      <c r="P47" s="30">
        <v>107820599.93000001</v>
      </c>
      <c r="Q47" s="56">
        <f t="shared" si="14"/>
        <v>190000000</v>
      </c>
      <c r="R47" s="56">
        <v>120000000</v>
      </c>
      <c r="S47" s="56">
        <f t="shared" si="9"/>
        <v>120000000</v>
      </c>
      <c r="T47" s="56">
        <f t="shared" si="9"/>
        <v>120000000</v>
      </c>
      <c r="U47" s="56">
        <f t="shared" si="10"/>
        <v>107820599.93000001</v>
      </c>
      <c r="V47" s="56">
        <f t="shared" si="12"/>
        <v>107820599.93000001</v>
      </c>
      <c r="W47" s="56">
        <f t="shared" si="13"/>
        <v>107820599.93000001</v>
      </c>
      <c r="X47" s="58">
        <v>0.95899999999999996</v>
      </c>
      <c r="Y47" s="58">
        <v>0.95899999999999996</v>
      </c>
      <c r="Z47" s="26" t="s">
        <v>206</v>
      </c>
      <c r="AA47" s="26" t="s">
        <v>58</v>
      </c>
      <c r="AB47" s="26" t="s">
        <v>75</v>
      </c>
      <c r="AC47" s="26" t="s">
        <v>198</v>
      </c>
      <c r="AD47" s="26" t="s">
        <v>199</v>
      </c>
      <c r="AE47" s="26" t="s">
        <v>200</v>
      </c>
      <c r="AF47" s="30">
        <v>102.51</v>
      </c>
      <c r="AG47" s="30"/>
      <c r="AH47" s="30">
        <v>12300802.640000001</v>
      </c>
      <c r="AI47" s="26"/>
    </row>
    <row r="48" spans="1:35" s="12" customFormat="1" ht="90" hidden="1" customHeight="1" x14ac:dyDescent="0.25">
      <c r="A48" s="59" t="s">
        <v>19</v>
      </c>
      <c r="B48" s="26">
        <v>2011</v>
      </c>
      <c r="C48" s="26" t="s">
        <v>307</v>
      </c>
      <c r="D48" s="64" t="s">
        <v>204</v>
      </c>
      <c r="E48" s="26" t="s">
        <v>51</v>
      </c>
      <c r="F48" s="26" t="s">
        <v>166</v>
      </c>
      <c r="G48" s="63">
        <v>40995</v>
      </c>
      <c r="H48" s="63">
        <v>41575</v>
      </c>
      <c r="I48" s="35"/>
      <c r="J48" s="30">
        <v>4000000</v>
      </c>
      <c r="K48" s="55">
        <f>J48+L48+M48</f>
        <v>4000000</v>
      </c>
      <c r="L48" s="19"/>
      <c r="M48" s="19"/>
      <c r="N48" s="30">
        <v>4000000</v>
      </c>
      <c r="O48" s="30">
        <v>3994400</v>
      </c>
      <c r="P48" s="30">
        <v>3994400</v>
      </c>
      <c r="Q48" s="56">
        <f t="shared" si="14"/>
        <v>4000000</v>
      </c>
      <c r="R48" s="56">
        <f t="shared" si="14"/>
        <v>4000000</v>
      </c>
      <c r="S48" s="56">
        <f t="shared" si="9"/>
        <v>4000000</v>
      </c>
      <c r="T48" s="56">
        <f t="shared" si="9"/>
        <v>3994400</v>
      </c>
      <c r="U48" s="56">
        <f t="shared" si="10"/>
        <v>3994400</v>
      </c>
      <c r="V48" s="56">
        <f t="shared" si="12"/>
        <v>3994400</v>
      </c>
      <c r="W48" s="56">
        <f t="shared" si="13"/>
        <v>3994400</v>
      </c>
      <c r="X48" s="58">
        <v>0.99860000000000004</v>
      </c>
      <c r="Y48" s="58">
        <v>1</v>
      </c>
      <c r="Z48" s="26" t="s">
        <v>207</v>
      </c>
      <c r="AA48" s="26" t="s">
        <v>154</v>
      </c>
      <c r="AB48" s="26" t="s">
        <v>171</v>
      </c>
      <c r="AC48" s="26">
        <v>1901637401</v>
      </c>
      <c r="AD48" s="26" t="s">
        <v>205</v>
      </c>
      <c r="AE48" s="26"/>
      <c r="AF48" s="30">
        <v>1.98</v>
      </c>
      <c r="AG48" s="30">
        <v>0</v>
      </c>
      <c r="AH48" s="30">
        <v>23043.59</v>
      </c>
      <c r="AI48" s="26"/>
    </row>
    <row r="49" spans="1:35" s="12" customFormat="1" ht="60" hidden="1" customHeight="1" x14ac:dyDescent="0.25">
      <c r="A49" s="59" t="s">
        <v>19</v>
      </c>
      <c r="B49" s="26">
        <v>2012</v>
      </c>
      <c r="C49" s="26" t="s">
        <v>305</v>
      </c>
      <c r="D49" s="64" t="s">
        <v>208</v>
      </c>
      <c r="E49" s="26" t="s">
        <v>23</v>
      </c>
      <c r="F49" s="26" t="s">
        <v>44</v>
      </c>
      <c r="G49" s="63">
        <v>40848</v>
      </c>
      <c r="H49" s="63">
        <v>41122</v>
      </c>
      <c r="I49" s="35"/>
      <c r="J49" s="30">
        <v>3621527.3</v>
      </c>
      <c r="K49" s="30">
        <v>3621527.3</v>
      </c>
      <c r="L49" s="19"/>
      <c r="M49" s="19"/>
      <c r="N49" s="30">
        <v>3621527.3</v>
      </c>
      <c r="O49" s="30">
        <v>3621553.94</v>
      </c>
      <c r="P49" s="30">
        <v>3621553.94</v>
      </c>
      <c r="Q49" s="56">
        <f t="shared" si="14"/>
        <v>3621527.3</v>
      </c>
      <c r="R49" s="56">
        <f t="shared" si="14"/>
        <v>3621527.3</v>
      </c>
      <c r="S49" s="56">
        <f t="shared" si="9"/>
        <v>3621527.3</v>
      </c>
      <c r="T49" s="56">
        <f t="shared" si="9"/>
        <v>3621553.94</v>
      </c>
      <c r="U49" s="56">
        <f t="shared" si="10"/>
        <v>3621553.94</v>
      </c>
      <c r="V49" s="56">
        <f t="shared" si="12"/>
        <v>3621553.94</v>
      </c>
      <c r="W49" s="56">
        <f t="shared" si="13"/>
        <v>3621553.94</v>
      </c>
      <c r="X49" s="58">
        <v>1</v>
      </c>
      <c r="Y49" s="58">
        <v>1</v>
      </c>
      <c r="Z49" s="26" t="s">
        <v>225</v>
      </c>
      <c r="AA49" s="26" t="s">
        <v>121</v>
      </c>
      <c r="AB49" s="26" t="s">
        <v>44</v>
      </c>
      <c r="AC49" s="26" t="s">
        <v>178</v>
      </c>
      <c r="AD49" s="26" t="s">
        <v>130</v>
      </c>
      <c r="AE49" s="26" t="s">
        <v>131</v>
      </c>
      <c r="AF49" s="30">
        <v>0</v>
      </c>
      <c r="AG49" s="30">
        <v>26.64</v>
      </c>
      <c r="AH49" s="30">
        <v>0</v>
      </c>
      <c r="AI49" s="26" t="s">
        <v>202</v>
      </c>
    </row>
    <row r="50" spans="1:35" s="12" customFormat="1" ht="60" hidden="1" customHeight="1" x14ac:dyDescent="0.25">
      <c r="A50" s="59" t="s">
        <v>19</v>
      </c>
      <c r="B50" s="26">
        <v>2012</v>
      </c>
      <c r="C50" s="26" t="s">
        <v>64</v>
      </c>
      <c r="D50" s="64" t="s">
        <v>209</v>
      </c>
      <c r="E50" s="26" t="s">
        <v>23</v>
      </c>
      <c r="F50" s="26" t="s">
        <v>74</v>
      </c>
      <c r="G50" s="63">
        <v>41169</v>
      </c>
      <c r="H50" s="63">
        <v>41483</v>
      </c>
      <c r="I50" s="35"/>
      <c r="J50" s="30">
        <v>60000000</v>
      </c>
      <c r="K50" s="30">
        <v>60000000</v>
      </c>
      <c r="L50" s="19"/>
      <c r="M50" s="19"/>
      <c r="N50" s="30">
        <v>60000000</v>
      </c>
      <c r="O50" s="30">
        <f>57990843.48+1159816.87</f>
        <v>59150660.349999994</v>
      </c>
      <c r="P50" s="30">
        <f>57990843.48+1159816.87</f>
        <v>59150660.349999994</v>
      </c>
      <c r="Q50" s="56">
        <f t="shared" si="14"/>
        <v>60000000</v>
      </c>
      <c r="R50" s="56">
        <f t="shared" si="14"/>
        <v>60000000</v>
      </c>
      <c r="S50" s="56">
        <f t="shared" si="9"/>
        <v>60000000</v>
      </c>
      <c r="T50" s="56">
        <f t="shared" si="9"/>
        <v>59150660.349999994</v>
      </c>
      <c r="U50" s="56">
        <f t="shared" si="10"/>
        <v>59150660.349999994</v>
      </c>
      <c r="V50" s="56">
        <f t="shared" si="12"/>
        <v>59150660.349999994</v>
      </c>
      <c r="W50" s="56">
        <f t="shared" si="13"/>
        <v>59150660.349999994</v>
      </c>
      <c r="X50" s="58">
        <v>1</v>
      </c>
      <c r="Y50" s="58">
        <v>1</v>
      </c>
      <c r="Z50" s="26" t="s">
        <v>226</v>
      </c>
      <c r="AA50" s="26" t="s">
        <v>58</v>
      </c>
      <c r="AB50" s="26" t="s">
        <v>75</v>
      </c>
      <c r="AC50" s="26" t="s">
        <v>81</v>
      </c>
      <c r="AD50" s="26" t="s">
        <v>77</v>
      </c>
      <c r="AE50" s="26" t="s">
        <v>82</v>
      </c>
      <c r="AF50" s="30">
        <v>462.54</v>
      </c>
      <c r="AG50" s="30">
        <v>3334.83</v>
      </c>
      <c r="AH50" s="61"/>
      <c r="AI50" s="26" t="s">
        <v>398</v>
      </c>
    </row>
    <row r="51" spans="1:35" s="12" customFormat="1" ht="60" hidden="1" customHeight="1" x14ac:dyDescent="0.25">
      <c r="A51" s="59" t="s">
        <v>19</v>
      </c>
      <c r="B51" s="26">
        <v>2012</v>
      </c>
      <c r="C51" s="26" t="s">
        <v>38</v>
      </c>
      <c r="D51" s="64" t="s">
        <v>210</v>
      </c>
      <c r="E51" s="26" t="s">
        <v>23</v>
      </c>
      <c r="F51" s="26" t="s">
        <v>137</v>
      </c>
      <c r="G51" s="63">
        <v>41708</v>
      </c>
      <c r="H51" s="63" t="s">
        <v>476</v>
      </c>
      <c r="I51" s="35"/>
      <c r="J51" s="30">
        <v>20000000</v>
      </c>
      <c r="K51" s="30">
        <v>20000000</v>
      </c>
      <c r="L51" s="19"/>
      <c r="M51" s="19"/>
      <c r="N51" s="30">
        <v>20000000</v>
      </c>
      <c r="O51" s="30">
        <v>17297153.489999998</v>
      </c>
      <c r="P51" s="30">
        <v>17150196.379999999</v>
      </c>
      <c r="Q51" s="56">
        <f t="shared" si="14"/>
        <v>20000000</v>
      </c>
      <c r="R51" s="56">
        <f t="shared" si="14"/>
        <v>20000000</v>
      </c>
      <c r="S51" s="56">
        <f t="shared" si="9"/>
        <v>20000000</v>
      </c>
      <c r="T51" s="56">
        <f t="shared" si="9"/>
        <v>17297153.489999998</v>
      </c>
      <c r="U51" s="56">
        <f t="shared" si="10"/>
        <v>17150196.379999999</v>
      </c>
      <c r="V51" s="56">
        <f t="shared" si="12"/>
        <v>17150196.379999999</v>
      </c>
      <c r="W51" s="56">
        <f t="shared" si="13"/>
        <v>17150196.379999999</v>
      </c>
      <c r="X51" s="58">
        <v>0.98</v>
      </c>
      <c r="Y51" s="58">
        <v>0.73050000000000004</v>
      </c>
      <c r="Z51" s="26" t="s">
        <v>227</v>
      </c>
      <c r="AA51" s="26" t="s">
        <v>186</v>
      </c>
      <c r="AB51" s="26" t="s">
        <v>95</v>
      </c>
      <c r="AC51" s="26" t="s">
        <v>138</v>
      </c>
      <c r="AD51" s="26" t="s">
        <v>97</v>
      </c>
      <c r="AE51" s="26" t="s">
        <v>184</v>
      </c>
      <c r="AF51" s="30">
        <v>64.3</v>
      </c>
      <c r="AG51" s="30"/>
      <c r="AH51" s="30">
        <v>6738239.6500000004</v>
      </c>
      <c r="AI51" s="26" t="s">
        <v>344</v>
      </c>
    </row>
    <row r="52" spans="1:35" s="12" customFormat="1" ht="53.25" hidden="1" customHeight="1" x14ac:dyDescent="0.25">
      <c r="A52" s="59" t="s">
        <v>19</v>
      </c>
      <c r="B52" s="26">
        <v>2012</v>
      </c>
      <c r="C52" s="26" t="s">
        <v>234</v>
      </c>
      <c r="D52" s="64" t="s">
        <v>350</v>
      </c>
      <c r="E52" s="26" t="s">
        <v>23</v>
      </c>
      <c r="F52" s="26" t="s">
        <v>123</v>
      </c>
      <c r="G52" s="63">
        <v>41327</v>
      </c>
      <c r="H52" s="63">
        <v>41543</v>
      </c>
      <c r="I52" s="35"/>
      <c r="J52" s="30">
        <v>6000000</v>
      </c>
      <c r="K52" s="30">
        <v>6000000</v>
      </c>
      <c r="L52" s="19"/>
      <c r="M52" s="19"/>
      <c r="N52" s="30">
        <v>6000000</v>
      </c>
      <c r="O52" s="30">
        <f>1483528.38+4491099.74</f>
        <v>5974628.1200000001</v>
      </c>
      <c r="P52" s="30">
        <f>1483528.38+3491099.73</f>
        <v>4974628.1099999994</v>
      </c>
      <c r="Q52" s="56">
        <f t="shared" si="14"/>
        <v>6000000</v>
      </c>
      <c r="R52" s="56">
        <f t="shared" si="14"/>
        <v>6000000</v>
      </c>
      <c r="S52" s="56">
        <f t="shared" si="9"/>
        <v>6000000</v>
      </c>
      <c r="T52" s="56">
        <f t="shared" si="9"/>
        <v>5974628.1200000001</v>
      </c>
      <c r="U52" s="56">
        <f t="shared" si="10"/>
        <v>4974628.1099999994</v>
      </c>
      <c r="V52" s="56">
        <f t="shared" si="12"/>
        <v>4974628.1099999994</v>
      </c>
      <c r="W52" s="56">
        <f t="shared" si="13"/>
        <v>4974628.1099999994</v>
      </c>
      <c r="X52" s="58">
        <v>1</v>
      </c>
      <c r="Y52" s="58">
        <v>0.97</v>
      </c>
      <c r="Z52" s="26" t="s">
        <v>228</v>
      </c>
      <c r="AA52" s="26" t="s">
        <v>121</v>
      </c>
      <c r="AB52" s="26" t="s">
        <v>124</v>
      </c>
      <c r="AC52" s="26">
        <v>7824885</v>
      </c>
      <c r="AD52" s="26" t="s">
        <v>125</v>
      </c>
      <c r="AE52" s="26" t="s">
        <v>176</v>
      </c>
      <c r="AF52" s="30">
        <v>27.19</v>
      </c>
      <c r="AG52" s="30">
        <v>0</v>
      </c>
      <c r="AH52" s="30">
        <v>3262408.3499999992</v>
      </c>
      <c r="AI52" s="26" t="s">
        <v>494</v>
      </c>
    </row>
    <row r="53" spans="1:35" s="12" customFormat="1" ht="45" hidden="1" customHeight="1" x14ac:dyDescent="0.25">
      <c r="A53" s="59" t="s">
        <v>19</v>
      </c>
      <c r="B53" s="26">
        <v>2012</v>
      </c>
      <c r="C53" s="26" t="s">
        <v>234</v>
      </c>
      <c r="D53" s="64" t="s">
        <v>211</v>
      </c>
      <c r="E53" s="26" t="s">
        <v>23</v>
      </c>
      <c r="F53" s="26" t="s">
        <v>123</v>
      </c>
      <c r="G53" s="63">
        <v>41372</v>
      </c>
      <c r="H53" s="63">
        <v>41461</v>
      </c>
      <c r="I53" s="35"/>
      <c r="J53" s="30">
        <v>4000000</v>
      </c>
      <c r="K53" s="30">
        <v>4000000</v>
      </c>
      <c r="L53" s="19"/>
      <c r="M53" s="19"/>
      <c r="N53" s="30">
        <v>4000000</v>
      </c>
      <c r="O53" s="30">
        <v>3958936</v>
      </c>
      <c r="P53" s="30">
        <v>3958936</v>
      </c>
      <c r="Q53" s="56">
        <f t="shared" si="14"/>
        <v>4000000</v>
      </c>
      <c r="R53" s="56">
        <f t="shared" si="14"/>
        <v>4000000</v>
      </c>
      <c r="S53" s="56">
        <f t="shared" ref="S53:T60" si="15">N53</f>
        <v>4000000</v>
      </c>
      <c r="T53" s="56">
        <f t="shared" si="15"/>
        <v>3958936</v>
      </c>
      <c r="U53" s="56">
        <f t="shared" si="10"/>
        <v>3958936</v>
      </c>
      <c r="V53" s="56">
        <f t="shared" si="12"/>
        <v>3958936</v>
      </c>
      <c r="W53" s="56">
        <f t="shared" si="13"/>
        <v>3958936</v>
      </c>
      <c r="X53" s="58">
        <v>1</v>
      </c>
      <c r="Y53" s="58">
        <v>1</v>
      </c>
      <c r="Z53" s="26" t="s">
        <v>229</v>
      </c>
      <c r="AA53" s="26" t="s">
        <v>121</v>
      </c>
      <c r="AB53" s="26" t="s">
        <v>124</v>
      </c>
      <c r="AC53" s="26" t="s">
        <v>216</v>
      </c>
      <c r="AD53" s="26" t="s">
        <v>217</v>
      </c>
      <c r="AE53" s="26" t="s">
        <v>218</v>
      </c>
      <c r="AF53" s="30">
        <v>597.35</v>
      </c>
      <c r="AG53" s="30">
        <v>0</v>
      </c>
      <c r="AH53" s="30">
        <v>39941.949999999997</v>
      </c>
      <c r="AI53" s="26" t="s">
        <v>203</v>
      </c>
    </row>
    <row r="54" spans="1:35" s="12" customFormat="1" ht="75" hidden="1" customHeight="1" x14ac:dyDescent="0.25">
      <c r="A54" s="59" t="s">
        <v>19</v>
      </c>
      <c r="B54" s="26">
        <v>2012</v>
      </c>
      <c r="C54" s="26" t="s">
        <v>20</v>
      </c>
      <c r="D54" s="64" t="s">
        <v>212</v>
      </c>
      <c r="E54" s="26" t="s">
        <v>23</v>
      </c>
      <c r="F54" s="26" t="s">
        <v>31</v>
      </c>
      <c r="G54" s="71">
        <v>41316</v>
      </c>
      <c r="H54" s="71">
        <v>41496</v>
      </c>
      <c r="I54" s="35"/>
      <c r="J54" s="30">
        <v>52000000</v>
      </c>
      <c r="K54" s="30">
        <v>52000000</v>
      </c>
      <c r="L54" s="19"/>
      <c r="M54" s="19"/>
      <c r="N54" s="30">
        <v>52000000</v>
      </c>
      <c r="O54" s="30">
        <v>52000000</v>
      </c>
      <c r="P54" s="30">
        <v>51907033.200000003</v>
      </c>
      <c r="Q54" s="56">
        <f t="shared" si="14"/>
        <v>52000000</v>
      </c>
      <c r="R54" s="56">
        <f t="shared" si="14"/>
        <v>52000000</v>
      </c>
      <c r="S54" s="56">
        <f t="shared" si="15"/>
        <v>52000000</v>
      </c>
      <c r="T54" s="56">
        <f t="shared" si="15"/>
        <v>52000000</v>
      </c>
      <c r="U54" s="56">
        <f t="shared" si="10"/>
        <v>51907033.200000003</v>
      </c>
      <c r="V54" s="56">
        <f t="shared" si="12"/>
        <v>51907033.200000003</v>
      </c>
      <c r="W54" s="56">
        <f t="shared" si="13"/>
        <v>51907033.200000003</v>
      </c>
      <c r="X54" s="58">
        <v>1</v>
      </c>
      <c r="Y54" s="58">
        <v>1</v>
      </c>
      <c r="Z54" s="26" t="s">
        <v>230</v>
      </c>
      <c r="AA54" s="26" t="s">
        <v>31</v>
      </c>
      <c r="AB54" s="26" t="s">
        <v>149</v>
      </c>
      <c r="AC54" s="26" t="s">
        <v>188</v>
      </c>
      <c r="AD54" s="26" t="s">
        <v>189</v>
      </c>
      <c r="AE54" s="26" t="s">
        <v>190</v>
      </c>
      <c r="AF54" s="30">
        <v>957424.65999999992</v>
      </c>
      <c r="AG54" s="30">
        <v>774296</v>
      </c>
      <c r="AH54" s="30">
        <v>92966.8</v>
      </c>
      <c r="AI54" s="26" t="s">
        <v>397</v>
      </c>
    </row>
    <row r="55" spans="1:35" s="12" customFormat="1" ht="73.5" hidden="1" customHeight="1" x14ac:dyDescent="0.25">
      <c r="A55" s="59" t="s">
        <v>19</v>
      </c>
      <c r="B55" s="26">
        <v>2012</v>
      </c>
      <c r="C55" s="26" t="s">
        <v>20</v>
      </c>
      <c r="D55" s="64" t="s">
        <v>213</v>
      </c>
      <c r="E55" s="26" t="s">
        <v>23</v>
      </c>
      <c r="F55" s="26" t="s">
        <v>31</v>
      </c>
      <c r="G55" s="63">
        <v>41316</v>
      </c>
      <c r="H55" s="63">
        <v>41678</v>
      </c>
      <c r="I55" s="35"/>
      <c r="J55" s="30">
        <v>33000000</v>
      </c>
      <c r="K55" s="30">
        <v>33000000</v>
      </c>
      <c r="L55" s="19"/>
      <c r="M55" s="19"/>
      <c r="N55" s="30">
        <v>33000000</v>
      </c>
      <c r="O55" s="30">
        <v>33000000</v>
      </c>
      <c r="P55" s="30">
        <v>33000000</v>
      </c>
      <c r="Q55" s="56">
        <f t="shared" si="14"/>
        <v>33000000</v>
      </c>
      <c r="R55" s="56">
        <f t="shared" si="14"/>
        <v>33000000</v>
      </c>
      <c r="S55" s="56">
        <f t="shared" si="15"/>
        <v>33000000</v>
      </c>
      <c r="T55" s="56">
        <f t="shared" si="15"/>
        <v>33000000</v>
      </c>
      <c r="U55" s="56">
        <f t="shared" si="10"/>
        <v>33000000</v>
      </c>
      <c r="V55" s="56">
        <f t="shared" si="12"/>
        <v>33000000</v>
      </c>
      <c r="W55" s="56">
        <f t="shared" si="13"/>
        <v>33000000</v>
      </c>
      <c r="X55" s="58">
        <v>1</v>
      </c>
      <c r="Y55" s="58">
        <v>1</v>
      </c>
      <c r="Z55" s="26" t="s">
        <v>231</v>
      </c>
      <c r="AA55" s="26" t="s">
        <v>31</v>
      </c>
      <c r="AB55" s="26" t="s">
        <v>149</v>
      </c>
      <c r="AC55" s="26" t="s">
        <v>193</v>
      </c>
      <c r="AD55" s="26" t="s">
        <v>194</v>
      </c>
      <c r="AE55" s="26" t="s">
        <v>195</v>
      </c>
      <c r="AF55" s="30">
        <v>189461.2</v>
      </c>
      <c r="AG55" s="30">
        <v>195631.68</v>
      </c>
      <c r="AH55" s="30">
        <v>0</v>
      </c>
      <c r="AI55" s="26" t="s">
        <v>397</v>
      </c>
    </row>
    <row r="56" spans="1:35" s="12" customFormat="1" ht="60" hidden="1" customHeight="1" x14ac:dyDescent="0.25">
      <c r="A56" s="99" t="s">
        <v>19</v>
      </c>
      <c r="B56" s="101">
        <v>2012</v>
      </c>
      <c r="C56" s="101" t="s">
        <v>64</v>
      </c>
      <c r="D56" s="125" t="s">
        <v>214</v>
      </c>
      <c r="E56" s="101" t="s">
        <v>23</v>
      </c>
      <c r="F56" s="26" t="s">
        <v>524</v>
      </c>
      <c r="G56" s="63">
        <v>41401</v>
      </c>
      <c r="H56" s="63">
        <v>41746</v>
      </c>
      <c r="I56" s="35"/>
      <c r="J56" s="30">
        <v>151378472.69999999</v>
      </c>
      <c r="K56" s="30">
        <v>151378472.69999999</v>
      </c>
      <c r="L56" s="19"/>
      <c r="M56" s="19"/>
      <c r="N56" s="30">
        <v>151378472.69999999</v>
      </c>
      <c r="O56" s="30">
        <v>146686759.13</v>
      </c>
      <c r="P56" s="30">
        <f>92138313.67+7924376</f>
        <v>100062689.67</v>
      </c>
      <c r="Q56" s="56">
        <f t="shared" si="14"/>
        <v>151378472.69999999</v>
      </c>
      <c r="R56" s="56">
        <f t="shared" si="14"/>
        <v>151378472.69999999</v>
      </c>
      <c r="S56" s="56">
        <f t="shared" si="15"/>
        <v>151378472.69999999</v>
      </c>
      <c r="T56" s="56">
        <f t="shared" si="15"/>
        <v>146686759.13</v>
      </c>
      <c r="U56" s="56">
        <f t="shared" si="10"/>
        <v>100062689.67</v>
      </c>
      <c r="V56" s="56">
        <f>P56</f>
        <v>100062689.67</v>
      </c>
      <c r="W56" s="56">
        <f t="shared" si="13"/>
        <v>100062689.67</v>
      </c>
      <c r="X56" s="58">
        <v>0.99</v>
      </c>
      <c r="Y56" s="58">
        <v>0.95</v>
      </c>
      <c r="Z56" s="26" t="s">
        <v>232</v>
      </c>
      <c r="AA56" s="26" t="s">
        <v>58</v>
      </c>
      <c r="AB56" s="26" t="s">
        <v>75</v>
      </c>
      <c r="AC56" s="26" t="s">
        <v>219</v>
      </c>
      <c r="AD56" s="26" t="s">
        <v>199</v>
      </c>
      <c r="AE56" s="26" t="s">
        <v>220</v>
      </c>
      <c r="AF56" s="30">
        <v>1799.35</v>
      </c>
      <c r="AG56" s="30">
        <v>0</v>
      </c>
      <c r="AH56" s="72">
        <v>4874897.12</v>
      </c>
      <c r="AI56" s="26" t="s">
        <v>495</v>
      </c>
    </row>
    <row r="57" spans="1:35" s="12" customFormat="1" ht="57.75" hidden="1" customHeight="1" x14ac:dyDescent="0.25">
      <c r="A57" s="100"/>
      <c r="B57" s="102"/>
      <c r="C57" s="102"/>
      <c r="D57" s="126"/>
      <c r="E57" s="102"/>
      <c r="F57" s="35" t="s">
        <v>338</v>
      </c>
      <c r="G57" s="25"/>
      <c r="H57" s="25"/>
      <c r="I57" s="35"/>
      <c r="J57" s="19"/>
      <c r="K57" s="19"/>
      <c r="L57" s="19"/>
      <c r="M57" s="19"/>
      <c r="N57" s="73">
        <v>100942149.58</v>
      </c>
      <c r="O57" s="19">
        <v>0</v>
      </c>
      <c r="P57" s="19">
        <v>0</v>
      </c>
      <c r="Q57" s="22">
        <f t="shared" si="14"/>
        <v>0</v>
      </c>
      <c r="R57" s="22">
        <f t="shared" ref="R57" si="16">M57</f>
        <v>0</v>
      </c>
      <c r="S57" s="22">
        <f t="shared" si="15"/>
        <v>100942149.58</v>
      </c>
      <c r="T57" s="22">
        <f t="shared" si="15"/>
        <v>0</v>
      </c>
      <c r="U57" s="22">
        <f t="shared" si="10"/>
        <v>0</v>
      </c>
      <c r="V57" s="22">
        <f t="shared" si="12"/>
        <v>0</v>
      </c>
      <c r="W57" s="22">
        <f t="shared" si="13"/>
        <v>0</v>
      </c>
      <c r="X57" s="23">
        <v>0.63</v>
      </c>
      <c r="Y57" s="23">
        <v>0.63</v>
      </c>
      <c r="Z57" s="35"/>
      <c r="AA57" s="35"/>
      <c r="AB57" s="35"/>
      <c r="AC57" s="35"/>
      <c r="AD57" s="35"/>
      <c r="AE57" s="35"/>
      <c r="AF57" s="19"/>
      <c r="AG57" s="19"/>
      <c r="AH57" s="19"/>
      <c r="AI57" s="35" t="s">
        <v>464</v>
      </c>
    </row>
    <row r="58" spans="1:35" s="12" customFormat="1" ht="90" hidden="1" customHeight="1" x14ac:dyDescent="0.25">
      <c r="A58" s="59" t="s">
        <v>19</v>
      </c>
      <c r="B58" s="26">
        <v>2012</v>
      </c>
      <c r="C58" s="26" t="s">
        <v>307</v>
      </c>
      <c r="D58" s="64" t="s">
        <v>215</v>
      </c>
      <c r="E58" s="26" t="s">
        <v>51</v>
      </c>
      <c r="F58" s="26" t="s">
        <v>166</v>
      </c>
      <c r="G58" s="63">
        <v>41351</v>
      </c>
      <c r="H58" s="63">
        <v>41362</v>
      </c>
      <c r="I58" s="35"/>
      <c r="J58" s="30">
        <v>20000000</v>
      </c>
      <c r="K58" s="30">
        <v>20000000</v>
      </c>
      <c r="L58" s="19"/>
      <c r="M58" s="19"/>
      <c r="N58" s="30">
        <v>20000000</v>
      </c>
      <c r="O58" s="30">
        <v>17164522.34</v>
      </c>
      <c r="P58" s="30">
        <v>16726834.540000001</v>
      </c>
      <c r="Q58" s="56">
        <f t="shared" si="14"/>
        <v>20000000</v>
      </c>
      <c r="R58" s="56">
        <f t="shared" si="14"/>
        <v>20000000</v>
      </c>
      <c r="S58" s="56">
        <f t="shared" si="15"/>
        <v>20000000</v>
      </c>
      <c r="T58" s="56">
        <f t="shared" si="15"/>
        <v>17164522.34</v>
      </c>
      <c r="U58" s="56">
        <f t="shared" si="10"/>
        <v>16726834.540000001</v>
      </c>
      <c r="V58" s="56">
        <f t="shared" si="12"/>
        <v>16726834.540000001</v>
      </c>
      <c r="W58" s="56">
        <f t="shared" si="13"/>
        <v>16726834.540000001</v>
      </c>
      <c r="X58" s="58">
        <v>0.98</v>
      </c>
      <c r="Y58" s="58">
        <v>0.98</v>
      </c>
      <c r="Z58" s="26" t="s">
        <v>233</v>
      </c>
      <c r="AA58" s="26" t="s">
        <v>31</v>
      </c>
      <c r="AB58" s="26" t="s">
        <v>221</v>
      </c>
      <c r="AC58" s="26" t="s">
        <v>222</v>
      </c>
      <c r="AD58" s="26" t="s">
        <v>223</v>
      </c>
      <c r="AE58" s="26" t="s">
        <v>224</v>
      </c>
      <c r="AF58" s="30">
        <v>3079.13</v>
      </c>
      <c r="AG58" s="30">
        <v>0</v>
      </c>
      <c r="AH58" s="30">
        <v>3582418.76</v>
      </c>
      <c r="AI58" s="26"/>
    </row>
    <row r="59" spans="1:35" s="12" customFormat="1" ht="72.75" hidden="1" customHeight="1" x14ac:dyDescent="0.25">
      <c r="A59" s="59" t="s">
        <v>19</v>
      </c>
      <c r="B59" s="26">
        <v>2013</v>
      </c>
      <c r="C59" s="26" t="s">
        <v>64</v>
      </c>
      <c r="D59" s="64" t="s">
        <v>235</v>
      </c>
      <c r="E59" s="26" t="s">
        <v>23</v>
      </c>
      <c r="F59" s="26" t="s">
        <v>338</v>
      </c>
      <c r="G59" s="63">
        <v>41708</v>
      </c>
      <c r="H59" s="63">
        <v>41976</v>
      </c>
      <c r="I59" s="35"/>
      <c r="J59" s="30">
        <v>70000000</v>
      </c>
      <c r="K59" s="55">
        <v>70000000</v>
      </c>
      <c r="L59" s="19"/>
      <c r="M59" s="19"/>
      <c r="N59" s="30">
        <v>70000000</v>
      </c>
      <c r="O59" s="30">
        <v>69885523.469999999</v>
      </c>
      <c r="P59" s="30">
        <v>69885523.469999999</v>
      </c>
      <c r="Q59" s="56">
        <f>J59</f>
        <v>70000000</v>
      </c>
      <c r="R59" s="56">
        <f t="shared" ref="R59:R60" si="17">K59</f>
        <v>70000000</v>
      </c>
      <c r="S59" s="56">
        <f>N59</f>
        <v>70000000</v>
      </c>
      <c r="T59" s="56">
        <f t="shared" si="15"/>
        <v>69885523.469999999</v>
      </c>
      <c r="U59" s="56">
        <f>V59</f>
        <v>69885523.469999999</v>
      </c>
      <c r="V59" s="56">
        <f t="shared" si="12"/>
        <v>69885523.469999999</v>
      </c>
      <c r="W59" s="57">
        <f>V59</f>
        <v>69885523.469999999</v>
      </c>
      <c r="X59" s="58">
        <v>1</v>
      </c>
      <c r="Y59" s="58">
        <v>1</v>
      </c>
      <c r="Z59" s="26" t="s">
        <v>277</v>
      </c>
      <c r="AA59" s="26" t="s">
        <v>58</v>
      </c>
      <c r="AB59" s="26" t="s">
        <v>265</v>
      </c>
      <c r="AC59" s="74" t="s">
        <v>396</v>
      </c>
      <c r="AD59" s="26" t="s">
        <v>395</v>
      </c>
      <c r="AE59" s="26" t="s">
        <v>346</v>
      </c>
      <c r="AF59" s="75">
        <v>1565073.55</v>
      </c>
      <c r="AG59" s="75"/>
      <c r="AH59" s="75">
        <v>1733084.02</v>
      </c>
      <c r="AI59" s="54" t="s">
        <v>525</v>
      </c>
    </row>
    <row r="60" spans="1:35" s="12" customFormat="1" ht="120.75" hidden="1" customHeight="1" x14ac:dyDescent="0.25">
      <c r="A60" s="59" t="s">
        <v>19</v>
      </c>
      <c r="B60" s="26">
        <v>2013</v>
      </c>
      <c r="C60" s="26" t="s">
        <v>20</v>
      </c>
      <c r="D60" s="64" t="s">
        <v>236</v>
      </c>
      <c r="E60" s="26" t="s">
        <v>23</v>
      </c>
      <c r="F60" s="26" t="s">
        <v>31</v>
      </c>
      <c r="G60" s="63">
        <v>41548</v>
      </c>
      <c r="H60" s="63">
        <v>41730</v>
      </c>
      <c r="I60" s="35"/>
      <c r="J60" s="30">
        <v>131900000</v>
      </c>
      <c r="K60" s="30">
        <v>131900000</v>
      </c>
      <c r="L60" s="19"/>
      <c r="M60" s="19"/>
      <c r="N60" s="30">
        <v>131900000</v>
      </c>
      <c r="O60" s="30">
        <v>123831710</v>
      </c>
      <c r="P60" s="30">
        <v>112067691.54000001</v>
      </c>
      <c r="Q60" s="57">
        <f>J60</f>
        <v>131900000</v>
      </c>
      <c r="R60" s="56">
        <f t="shared" si="17"/>
        <v>131900000</v>
      </c>
      <c r="S60" s="57">
        <f>N60</f>
        <v>131900000</v>
      </c>
      <c r="T60" s="57">
        <f t="shared" si="15"/>
        <v>123831710</v>
      </c>
      <c r="U60" s="56">
        <f>V60</f>
        <v>112067691.54000001</v>
      </c>
      <c r="V60" s="56">
        <f t="shared" si="12"/>
        <v>112067691.54000001</v>
      </c>
      <c r="W60" s="57">
        <f>V60</f>
        <v>112067691.54000001</v>
      </c>
      <c r="X60" s="76">
        <v>1</v>
      </c>
      <c r="Y60" s="76">
        <v>0.98</v>
      </c>
      <c r="Z60" s="26" t="s">
        <v>278</v>
      </c>
      <c r="AA60" s="26" t="s">
        <v>20</v>
      </c>
      <c r="AB60" s="26" t="s">
        <v>266</v>
      </c>
      <c r="AC60" s="26" t="s">
        <v>347</v>
      </c>
      <c r="AD60" s="26" t="s">
        <v>267</v>
      </c>
      <c r="AE60" s="26" t="s">
        <v>268</v>
      </c>
      <c r="AF60" s="30">
        <v>1517789.47</v>
      </c>
      <c r="AG60" s="30">
        <v>0</v>
      </c>
      <c r="AH60" s="30">
        <v>9594933.8300000001</v>
      </c>
      <c r="AI60" s="26" t="s">
        <v>526</v>
      </c>
    </row>
    <row r="61" spans="1:35" s="12" customFormat="1" ht="90" hidden="1" customHeight="1" x14ac:dyDescent="0.25">
      <c r="A61" s="26" t="s">
        <v>19</v>
      </c>
      <c r="B61" s="26">
        <v>2013</v>
      </c>
      <c r="C61" s="26" t="s">
        <v>307</v>
      </c>
      <c r="D61" s="64" t="s">
        <v>237</v>
      </c>
      <c r="E61" s="26"/>
      <c r="F61" s="26"/>
      <c r="G61" s="26"/>
      <c r="H61" s="26"/>
      <c r="I61" s="28"/>
      <c r="J61" s="30"/>
      <c r="K61" s="30"/>
      <c r="L61" s="29"/>
      <c r="M61" s="29"/>
      <c r="N61" s="30"/>
      <c r="O61" s="30"/>
      <c r="P61" s="30"/>
      <c r="Q61" s="30"/>
      <c r="R61" s="56"/>
      <c r="S61" s="56"/>
      <c r="T61" s="58"/>
      <c r="U61" s="58"/>
      <c r="V61" s="56"/>
      <c r="W61" s="59"/>
      <c r="X61" s="59"/>
      <c r="Y61" s="59" t="s">
        <v>477</v>
      </c>
      <c r="Z61" s="26"/>
      <c r="AA61" s="26"/>
      <c r="AB61" s="26" t="s">
        <v>265</v>
      </c>
      <c r="AC61" s="26">
        <v>195058287</v>
      </c>
      <c r="AD61" s="26" t="s">
        <v>330</v>
      </c>
      <c r="AE61" s="65">
        <v>1.22250019505828E+16</v>
      </c>
      <c r="AF61" s="30"/>
      <c r="AG61" s="30"/>
      <c r="AH61" s="30">
        <v>19302310.440000001</v>
      </c>
      <c r="AI61" s="26"/>
    </row>
    <row r="62" spans="1:35" s="12" customFormat="1" ht="90" hidden="1" customHeight="1" x14ac:dyDescent="0.25">
      <c r="A62" s="59" t="s">
        <v>19</v>
      </c>
      <c r="B62" s="26">
        <v>2013</v>
      </c>
      <c r="C62" s="26" t="s">
        <v>307</v>
      </c>
      <c r="D62" s="64" t="s">
        <v>238</v>
      </c>
      <c r="E62" s="26" t="s">
        <v>51</v>
      </c>
      <c r="F62" s="26" t="s">
        <v>338</v>
      </c>
      <c r="G62" s="63">
        <v>41653</v>
      </c>
      <c r="H62" s="63">
        <v>41838</v>
      </c>
      <c r="I62" s="34" t="s">
        <v>318</v>
      </c>
      <c r="J62" s="30">
        <v>8335000</v>
      </c>
      <c r="K62" s="30">
        <v>8335000</v>
      </c>
      <c r="L62" s="19"/>
      <c r="M62" s="19"/>
      <c r="N62" s="30">
        <v>8335000</v>
      </c>
      <c r="O62" s="30">
        <v>6342970.7200000007</v>
      </c>
      <c r="P62" s="30">
        <v>6342970.7199999997</v>
      </c>
      <c r="Q62" s="57">
        <f t="shared" ref="Q62:R81" si="18">J62</f>
        <v>8335000</v>
      </c>
      <c r="R62" s="56">
        <f t="shared" si="18"/>
        <v>8335000</v>
      </c>
      <c r="S62" s="56">
        <f t="shared" ref="S62:S82" si="19">R62</f>
        <v>8335000</v>
      </c>
      <c r="T62" s="57">
        <f t="shared" ref="T62:T74" si="20">O62</f>
        <v>6342970.7200000007</v>
      </c>
      <c r="U62" s="56">
        <f t="shared" ref="U62:U75" si="21">V62</f>
        <v>6342970.7199999997</v>
      </c>
      <c r="V62" s="56">
        <f t="shared" ref="V62:V75" si="22">P62</f>
        <v>6342970.7199999997</v>
      </c>
      <c r="W62" s="57">
        <f t="shared" ref="W62:W75" si="23">V62</f>
        <v>6342970.7199999997</v>
      </c>
      <c r="X62" s="76">
        <v>1</v>
      </c>
      <c r="Y62" s="76">
        <f>W62/S62</f>
        <v>0.76100428554289135</v>
      </c>
      <c r="Z62" s="26" t="s">
        <v>279</v>
      </c>
      <c r="AA62" s="26" t="s">
        <v>58</v>
      </c>
      <c r="AB62" s="26" t="s">
        <v>265</v>
      </c>
      <c r="AC62" s="74" t="s">
        <v>341</v>
      </c>
      <c r="AD62" s="26" t="s">
        <v>322</v>
      </c>
      <c r="AE62" s="26" t="s">
        <v>340</v>
      </c>
      <c r="AF62" s="115">
        <v>644836.16</v>
      </c>
      <c r="AG62" s="115">
        <v>0</v>
      </c>
      <c r="AH62" s="115">
        <v>6845302.7300000004</v>
      </c>
      <c r="AI62" s="127" t="s">
        <v>527</v>
      </c>
    </row>
    <row r="63" spans="1:35" s="12" customFormat="1" ht="64.5" hidden="1" customHeight="1" x14ac:dyDescent="0.25">
      <c r="A63" s="59" t="s">
        <v>19</v>
      </c>
      <c r="B63" s="26">
        <v>2013</v>
      </c>
      <c r="C63" s="26" t="s">
        <v>64</v>
      </c>
      <c r="D63" s="64" t="s">
        <v>239</v>
      </c>
      <c r="E63" s="26" t="s">
        <v>51</v>
      </c>
      <c r="F63" s="26" t="s">
        <v>338</v>
      </c>
      <c r="G63" s="63">
        <v>41659</v>
      </c>
      <c r="H63" s="63">
        <v>41838</v>
      </c>
      <c r="I63" s="34" t="s">
        <v>318</v>
      </c>
      <c r="J63" s="30">
        <v>2000000</v>
      </c>
      <c r="K63" s="30">
        <v>2000000</v>
      </c>
      <c r="L63" s="19"/>
      <c r="M63" s="19"/>
      <c r="N63" s="30">
        <v>2000000</v>
      </c>
      <c r="O63" s="30">
        <v>1724422.48</v>
      </c>
      <c r="P63" s="30">
        <v>1189890.96</v>
      </c>
      <c r="Q63" s="57">
        <f t="shared" si="18"/>
        <v>2000000</v>
      </c>
      <c r="R63" s="56">
        <f t="shared" si="18"/>
        <v>2000000</v>
      </c>
      <c r="S63" s="56">
        <f t="shared" si="19"/>
        <v>2000000</v>
      </c>
      <c r="T63" s="57">
        <f t="shared" si="20"/>
        <v>1724422.48</v>
      </c>
      <c r="U63" s="56">
        <f t="shared" si="21"/>
        <v>1189890.96</v>
      </c>
      <c r="V63" s="56">
        <f t="shared" si="22"/>
        <v>1189890.96</v>
      </c>
      <c r="W63" s="57">
        <f t="shared" si="23"/>
        <v>1189890.96</v>
      </c>
      <c r="X63" s="76">
        <v>1</v>
      </c>
      <c r="Y63" s="76">
        <f>W63/T63</f>
        <v>0.69002287652849437</v>
      </c>
      <c r="Z63" s="26" t="s">
        <v>280</v>
      </c>
      <c r="AA63" s="26" t="s">
        <v>58</v>
      </c>
      <c r="AB63" s="26" t="s">
        <v>265</v>
      </c>
      <c r="AC63" s="74" t="s">
        <v>341</v>
      </c>
      <c r="AD63" s="26" t="s">
        <v>322</v>
      </c>
      <c r="AE63" s="26" t="s">
        <v>340</v>
      </c>
      <c r="AF63" s="115"/>
      <c r="AG63" s="115"/>
      <c r="AH63" s="115"/>
      <c r="AI63" s="127" t="s">
        <v>478</v>
      </c>
    </row>
    <row r="64" spans="1:35" s="12" customFormat="1" ht="105" hidden="1" customHeight="1" x14ac:dyDescent="0.25">
      <c r="A64" s="59" t="s">
        <v>19</v>
      </c>
      <c r="B64" s="26">
        <v>2013</v>
      </c>
      <c r="C64" s="26" t="s">
        <v>310</v>
      </c>
      <c r="D64" s="64" t="s">
        <v>240</v>
      </c>
      <c r="E64" s="26" t="s">
        <v>51</v>
      </c>
      <c r="F64" s="26" t="s">
        <v>338</v>
      </c>
      <c r="G64" s="63">
        <v>41653</v>
      </c>
      <c r="H64" s="63">
        <v>41838</v>
      </c>
      <c r="I64" s="34" t="s">
        <v>318</v>
      </c>
      <c r="J64" s="30">
        <v>5200000</v>
      </c>
      <c r="K64" s="30">
        <v>5200000</v>
      </c>
      <c r="L64" s="19"/>
      <c r="M64" s="19"/>
      <c r="N64" s="30">
        <v>5200000</v>
      </c>
      <c r="O64" s="30">
        <v>4746265.88</v>
      </c>
      <c r="P64" s="30">
        <v>4668518.0599999996</v>
      </c>
      <c r="Q64" s="57">
        <f t="shared" si="18"/>
        <v>5200000</v>
      </c>
      <c r="R64" s="56">
        <f t="shared" si="18"/>
        <v>5200000</v>
      </c>
      <c r="S64" s="56">
        <f t="shared" si="19"/>
        <v>5200000</v>
      </c>
      <c r="T64" s="57">
        <f t="shared" si="20"/>
        <v>4746265.88</v>
      </c>
      <c r="U64" s="56">
        <f t="shared" si="21"/>
        <v>4668518.0599999996</v>
      </c>
      <c r="V64" s="56">
        <f t="shared" si="22"/>
        <v>4668518.0599999996</v>
      </c>
      <c r="W64" s="57">
        <f t="shared" si="23"/>
        <v>4668518.0599999996</v>
      </c>
      <c r="X64" s="76">
        <v>1</v>
      </c>
      <c r="Y64" s="76">
        <f>W64/S64</f>
        <v>0.89779193461538453</v>
      </c>
      <c r="Z64" s="26" t="s">
        <v>281</v>
      </c>
      <c r="AA64" s="26" t="s">
        <v>37</v>
      </c>
      <c r="AB64" s="26" t="s">
        <v>265</v>
      </c>
      <c r="AC64" s="74" t="s">
        <v>341</v>
      </c>
      <c r="AD64" s="26" t="s">
        <v>322</v>
      </c>
      <c r="AE64" s="26" t="s">
        <v>340</v>
      </c>
      <c r="AF64" s="115"/>
      <c r="AG64" s="115"/>
      <c r="AH64" s="115"/>
      <c r="AI64" s="127" t="s">
        <v>479</v>
      </c>
    </row>
    <row r="65" spans="1:35" s="12" customFormat="1" ht="45" hidden="1" customHeight="1" x14ac:dyDescent="0.25">
      <c r="A65" s="59" t="s">
        <v>19</v>
      </c>
      <c r="B65" s="26">
        <v>2013</v>
      </c>
      <c r="C65" s="26" t="s">
        <v>20</v>
      </c>
      <c r="D65" s="64" t="s">
        <v>241</v>
      </c>
      <c r="E65" s="26" t="s">
        <v>51</v>
      </c>
      <c r="F65" s="26" t="s">
        <v>338</v>
      </c>
      <c r="G65" s="63">
        <v>41659</v>
      </c>
      <c r="H65" s="63">
        <v>41808</v>
      </c>
      <c r="I65" s="34" t="s">
        <v>318</v>
      </c>
      <c r="J65" s="30">
        <v>2200000</v>
      </c>
      <c r="K65" s="30">
        <v>2200000</v>
      </c>
      <c r="L65" s="19"/>
      <c r="M65" s="19"/>
      <c r="N65" s="30">
        <v>2200000</v>
      </c>
      <c r="O65" s="30">
        <v>1307022.52</v>
      </c>
      <c r="P65" s="30">
        <v>1278398.8700000001</v>
      </c>
      <c r="Q65" s="57">
        <f t="shared" si="18"/>
        <v>2200000</v>
      </c>
      <c r="R65" s="56">
        <f t="shared" si="18"/>
        <v>2200000</v>
      </c>
      <c r="S65" s="56">
        <f t="shared" si="19"/>
        <v>2200000</v>
      </c>
      <c r="T65" s="57">
        <f t="shared" si="20"/>
        <v>1307022.52</v>
      </c>
      <c r="U65" s="56">
        <f t="shared" si="21"/>
        <v>1278398.8700000001</v>
      </c>
      <c r="V65" s="56">
        <f t="shared" si="22"/>
        <v>1278398.8700000001</v>
      </c>
      <c r="W65" s="57">
        <f t="shared" si="23"/>
        <v>1278398.8700000001</v>
      </c>
      <c r="X65" s="76">
        <v>1</v>
      </c>
      <c r="Y65" s="76">
        <f>W65/S65</f>
        <v>0.58109039545454555</v>
      </c>
      <c r="Z65" s="26" t="s">
        <v>282</v>
      </c>
      <c r="AA65" s="26" t="s">
        <v>31</v>
      </c>
      <c r="AB65" s="26" t="s">
        <v>265</v>
      </c>
      <c r="AC65" s="74" t="s">
        <v>341</v>
      </c>
      <c r="AD65" s="26" t="s">
        <v>322</v>
      </c>
      <c r="AE65" s="26" t="s">
        <v>340</v>
      </c>
      <c r="AF65" s="115"/>
      <c r="AG65" s="115"/>
      <c r="AH65" s="115"/>
      <c r="AI65" s="127" t="s">
        <v>480</v>
      </c>
    </row>
    <row r="66" spans="1:35" s="12" customFormat="1" ht="67.5" hidden="1" customHeight="1" x14ac:dyDescent="0.25">
      <c r="A66" s="59" t="s">
        <v>19</v>
      </c>
      <c r="B66" s="26">
        <v>2013</v>
      </c>
      <c r="C66" s="26" t="s">
        <v>20</v>
      </c>
      <c r="D66" s="64" t="s">
        <v>242</v>
      </c>
      <c r="E66" s="26" t="s">
        <v>51</v>
      </c>
      <c r="F66" s="26" t="s">
        <v>338</v>
      </c>
      <c r="G66" s="70">
        <v>41609</v>
      </c>
      <c r="H66" s="70">
        <v>41760</v>
      </c>
      <c r="I66" s="34" t="s">
        <v>318</v>
      </c>
      <c r="J66" s="30">
        <v>1900000</v>
      </c>
      <c r="K66" s="30">
        <v>1900000</v>
      </c>
      <c r="L66" s="19"/>
      <c r="M66" s="19"/>
      <c r="N66" s="30">
        <v>1900000</v>
      </c>
      <c r="O66" s="30">
        <v>0</v>
      </c>
      <c r="P66" s="30">
        <v>0</v>
      </c>
      <c r="Q66" s="57">
        <f t="shared" si="18"/>
        <v>1900000</v>
      </c>
      <c r="R66" s="56">
        <f t="shared" si="18"/>
        <v>1900000</v>
      </c>
      <c r="S66" s="56">
        <f t="shared" si="19"/>
        <v>1900000</v>
      </c>
      <c r="T66" s="57">
        <v>0</v>
      </c>
      <c r="U66" s="56">
        <v>0</v>
      </c>
      <c r="V66" s="56">
        <f t="shared" si="22"/>
        <v>0</v>
      </c>
      <c r="W66" s="57">
        <f t="shared" si="23"/>
        <v>0</v>
      </c>
      <c r="X66" s="76">
        <v>0</v>
      </c>
      <c r="Y66" s="76">
        <v>0</v>
      </c>
      <c r="Z66" s="26" t="s">
        <v>283</v>
      </c>
      <c r="AA66" s="26" t="s">
        <v>31</v>
      </c>
      <c r="AB66" s="26"/>
      <c r="AC66" s="74" t="s">
        <v>341</v>
      </c>
      <c r="AD66" s="26"/>
      <c r="AE66" s="26"/>
      <c r="AF66" s="30"/>
      <c r="AG66" s="30"/>
      <c r="AH66" s="30"/>
      <c r="AI66" s="26" t="s">
        <v>528</v>
      </c>
    </row>
    <row r="67" spans="1:35" s="12" customFormat="1" ht="45" hidden="1" customHeight="1" x14ac:dyDescent="0.25">
      <c r="A67" s="59" t="s">
        <v>19</v>
      </c>
      <c r="B67" s="26">
        <v>2013</v>
      </c>
      <c r="C67" s="26" t="s">
        <v>20</v>
      </c>
      <c r="D67" s="64" t="s">
        <v>243</v>
      </c>
      <c r="E67" s="26" t="s">
        <v>23</v>
      </c>
      <c r="F67" s="26" t="s">
        <v>31</v>
      </c>
      <c r="G67" s="70">
        <v>41659</v>
      </c>
      <c r="H67" s="70">
        <v>41839</v>
      </c>
      <c r="I67" s="35"/>
      <c r="J67" s="30">
        <v>6300000</v>
      </c>
      <c r="K67" s="30">
        <v>6300000</v>
      </c>
      <c r="L67" s="19"/>
      <c r="M67" s="19"/>
      <c r="N67" s="30">
        <v>6300000</v>
      </c>
      <c r="O67" s="30">
        <v>6119433</v>
      </c>
      <c r="P67" s="30">
        <v>3347877.51</v>
      </c>
      <c r="Q67" s="57">
        <f t="shared" si="18"/>
        <v>6300000</v>
      </c>
      <c r="R67" s="56">
        <f t="shared" si="18"/>
        <v>6300000</v>
      </c>
      <c r="S67" s="56">
        <f t="shared" si="19"/>
        <v>6300000</v>
      </c>
      <c r="T67" s="57">
        <f t="shared" si="20"/>
        <v>6119433</v>
      </c>
      <c r="U67" s="56">
        <f t="shared" si="21"/>
        <v>3347877.51</v>
      </c>
      <c r="V67" s="56">
        <f t="shared" si="22"/>
        <v>3347877.51</v>
      </c>
      <c r="W67" s="57">
        <f t="shared" si="23"/>
        <v>3347877.51</v>
      </c>
      <c r="X67" s="76">
        <v>0.54710000000000003</v>
      </c>
      <c r="Y67" s="76">
        <v>0.54710000000000003</v>
      </c>
      <c r="Z67" s="26" t="s">
        <v>284</v>
      </c>
      <c r="AA67" s="26" t="s">
        <v>31</v>
      </c>
      <c r="AB67" s="26" t="s">
        <v>266</v>
      </c>
      <c r="AC67" s="26" t="s">
        <v>323</v>
      </c>
      <c r="AD67" s="26" t="s">
        <v>168</v>
      </c>
      <c r="AE67" s="26" t="s">
        <v>323</v>
      </c>
      <c r="AF67" s="30">
        <v>103513.51</v>
      </c>
      <c r="AG67" s="30">
        <v>0</v>
      </c>
      <c r="AH67" s="30">
        <v>3013189.14</v>
      </c>
      <c r="AI67" s="26" t="s">
        <v>399</v>
      </c>
    </row>
    <row r="68" spans="1:35" s="12" customFormat="1" ht="90" hidden="1" customHeight="1" x14ac:dyDescent="0.25">
      <c r="A68" s="59" t="s">
        <v>19</v>
      </c>
      <c r="B68" s="26">
        <v>2013</v>
      </c>
      <c r="C68" s="26" t="s">
        <v>38</v>
      </c>
      <c r="D68" s="64" t="s">
        <v>244</v>
      </c>
      <c r="E68" s="26" t="s">
        <v>23</v>
      </c>
      <c r="F68" s="26" t="s">
        <v>38</v>
      </c>
      <c r="G68" s="63">
        <v>41654</v>
      </c>
      <c r="H68" s="63">
        <v>41987</v>
      </c>
      <c r="I68" s="35"/>
      <c r="J68" s="30">
        <v>3385690</v>
      </c>
      <c r="K68" s="30">
        <v>3385690</v>
      </c>
      <c r="L68" s="19"/>
      <c r="M68" s="19"/>
      <c r="N68" s="30">
        <v>3385690</v>
      </c>
      <c r="O68" s="30">
        <v>3163991.15</v>
      </c>
      <c r="P68" s="30">
        <v>3018967.25</v>
      </c>
      <c r="Q68" s="57">
        <f t="shared" si="18"/>
        <v>3385690</v>
      </c>
      <c r="R68" s="56">
        <f t="shared" si="18"/>
        <v>3385690</v>
      </c>
      <c r="S68" s="56">
        <f t="shared" si="19"/>
        <v>3385690</v>
      </c>
      <c r="T68" s="57">
        <f t="shared" si="20"/>
        <v>3163991.15</v>
      </c>
      <c r="U68" s="56">
        <f t="shared" si="21"/>
        <v>3018967.25</v>
      </c>
      <c r="V68" s="56">
        <f t="shared" si="22"/>
        <v>3018967.25</v>
      </c>
      <c r="W68" s="57">
        <f t="shared" si="23"/>
        <v>3018967.25</v>
      </c>
      <c r="X68" s="76">
        <v>1</v>
      </c>
      <c r="Y68" s="76">
        <v>0.86870000000000003</v>
      </c>
      <c r="Z68" s="26" t="s">
        <v>285</v>
      </c>
      <c r="AA68" s="26" t="s">
        <v>37</v>
      </c>
      <c r="AB68" s="26" t="s">
        <v>324</v>
      </c>
      <c r="AC68" s="26" t="s">
        <v>529</v>
      </c>
      <c r="AD68" s="26" t="s">
        <v>529</v>
      </c>
      <c r="AE68" s="26" t="s">
        <v>529</v>
      </c>
      <c r="AF68" s="30">
        <v>3.17</v>
      </c>
      <c r="AG68" s="30"/>
      <c r="AH68" s="30">
        <v>368100.59</v>
      </c>
      <c r="AI68" s="26"/>
    </row>
    <row r="69" spans="1:35" s="12" customFormat="1" ht="30" hidden="1" customHeight="1" x14ac:dyDescent="0.25">
      <c r="A69" s="59" t="s">
        <v>19</v>
      </c>
      <c r="B69" s="26">
        <v>2013</v>
      </c>
      <c r="C69" s="26" t="s">
        <v>234</v>
      </c>
      <c r="D69" s="64" t="s">
        <v>245</v>
      </c>
      <c r="E69" s="26" t="s">
        <v>23</v>
      </c>
      <c r="F69" s="26" t="s">
        <v>234</v>
      </c>
      <c r="G69" s="63">
        <v>41676</v>
      </c>
      <c r="H69" s="63">
        <v>41761</v>
      </c>
      <c r="I69" s="35"/>
      <c r="J69" s="30">
        <v>800000</v>
      </c>
      <c r="K69" s="30">
        <v>800000</v>
      </c>
      <c r="L69" s="19"/>
      <c r="M69" s="19"/>
      <c r="N69" s="30">
        <v>800000</v>
      </c>
      <c r="O69" s="30">
        <v>795253.28</v>
      </c>
      <c r="P69" s="30">
        <v>751884.48</v>
      </c>
      <c r="Q69" s="57">
        <f t="shared" si="18"/>
        <v>800000</v>
      </c>
      <c r="R69" s="56">
        <f t="shared" si="18"/>
        <v>800000</v>
      </c>
      <c r="S69" s="56">
        <f t="shared" si="19"/>
        <v>800000</v>
      </c>
      <c r="T69" s="57">
        <f t="shared" si="20"/>
        <v>795253.28</v>
      </c>
      <c r="U69" s="56">
        <f t="shared" si="21"/>
        <v>751884.48</v>
      </c>
      <c r="V69" s="56">
        <f t="shared" si="22"/>
        <v>751884.48</v>
      </c>
      <c r="W69" s="57">
        <f t="shared" si="23"/>
        <v>751884.48</v>
      </c>
      <c r="X69" s="76">
        <v>1</v>
      </c>
      <c r="Y69" s="76">
        <v>0.94550000000000001</v>
      </c>
      <c r="Z69" s="26" t="s">
        <v>286</v>
      </c>
      <c r="AA69" s="26" t="s">
        <v>123</v>
      </c>
      <c r="AB69" s="26" t="s">
        <v>272</v>
      </c>
      <c r="AC69" s="26">
        <v>90000162680</v>
      </c>
      <c r="AD69" s="26" t="s">
        <v>319</v>
      </c>
      <c r="AE69" s="26" t="s">
        <v>320</v>
      </c>
      <c r="AF69" s="115">
        <v>18.79</v>
      </c>
      <c r="AG69" s="30"/>
      <c r="AH69" s="30">
        <v>48152.300000000017</v>
      </c>
      <c r="AI69" s="26" t="s">
        <v>481</v>
      </c>
    </row>
    <row r="70" spans="1:35" s="12" customFormat="1" ht="30" hidden="1" customHeight="1" x14ac:dyDescent="0.25">
      <c r="A70" s="59" t="s">
        <v>19</v>
      </c>
      <c r="B70" s="26">
        <v>2013</v>
      </c>
      <c r="C70" s="26" t="s">
        <v>234</v>
      </c>
      <c r="D70" s="64" t="s">
        <v>246</v>
      </c>
      <c r="E70" s="26" t="s">
        <v>23</v>
      </c>
      <c r="F70" s="26" t="s">
        <v>234</v>
      </c>
      <c r="G70" s="63">
        <v>41676</v>
      </c>
      <c r="H70" s="63">
        <v>41761</v>
      </c>
      <c r="I70" s="35"/>
      <c r="J70" s="30">
        <v>800000</v>
      </c>
      <c r="K70" s="30">
        <v>800000</v>
      </c>
      <c r="L70" s="19"/>
      <c r="M70" s="19"/>
      <c r="N70" s="30">
        <v>800000</v>
      </c>
      <c r="O70" s="30">
        <v>798501.52</v>
      </c>
      <c r="P70" s="30">
        <v>734497.24999999988</v>
      </c>
      <c r="Q70" s="57">
        <f t="shared" si="18"/>
        <v>800000</v>
      </c>
      <c r="R70" s="56">
        <f t="shared" si="18"/>
        <v>800000</v>
      </c>
      <c r="S70" s="56">
        <f t="shared" si="19"/>
        <v>800000</v>
      </c>
      <c r="T70" s="57">
        <f t="shared" si="20"/>
        <v>798501.52</v>
      </c>
      <c r="U70" s="56">
        <f t="shared" si="21"/>
        <v>734497.24999999988</v>
      </c>
      <c r="V70" s="56">
        <f t="shared" si="22"/>
        <v>734497.24999999988</v>
      </c>
      <c r="W70" s="57">
        <f t="shared" si="23"/>
        <v>734497.24999999988</v>
      </c>
      <c r="X70" s="76">
        <v>1</v>
      </c>
      <c r="Y70" s="76">
        <v>0.94350000000000001</v>
      </c>
      <c r="Z70" s="26" t="s">
        <v>287</v>
      </c>
      <c r="AA70" s="26" t="s">
        <v>123</v>
      </c>
      <c r="AB70" s="26" t="s">
        <v>272</v>
      </c>
      <c r="AC70" s="26">
        <v>90000162680</v>
      </c>
      <c r="AD70" s="26" t="s">
        <v>319</v>
      </c>
      <c r="AE70" s="26" t="s">
        <v>320</v>
      </c>
      <c r="AF70" s="115"/>
      <c r="AG70" s="30"/>
      <c r="AH70" s="30">
        <v>94737.040000000125</v>
      </c>
      <c r="AI70" s="26"/>
    </row>
    <row r="71" spans="1:35" s="12" customFormat="1" ht="60" hidden="1" customHeight="1" x14ac:dyDescent="0.25">
      <c r="A71" s="59" t="s">
        <v>19</v>
      </c>
      <c r="B71" s="26">
        <v>2013</v>
      </c>
      <c r="C71" s="26" t="s">
        <v>38</v>
      </c>
      <c r="D71" s="64" t="s">
        <v>247</v>
      </c>
      <c r="E71" s="26" t="s">
        <v>23</v>
      </c>
      <c r="F71" s="26" t="s">
        <v>338</v>
      </c>
      <c r="G71" s="70">
        <v>41671</v>
      </c>
      <c r="H71" s="70">
        <v>41791</v>
      </c>
      <c r="I71" s="35"/>
      <c r="J71" s="30">
        <v>14973862</v>
      </c>
      <c r="K71" s="30">
        <v>14973862</v>
      </c>
      <c r="L71" s="19"/>
      <c r="M71" s="19"/>
      <c r="N71" s="30">
        <v>14973862</v>
      </c>
      <c r="O71" s="30">
        <v>13938344.060000001</v>
      </c>
      <c r="P71" s="30">
        <v>12334276.59</v>
      </c>
      <c r="Q71" s="57">
        <f t="shared" si="18"/>
        <v>14973862</v>
      </c>
      <c r="R71" s="56">
        <f t="shared" si="18"/>
        <v>14973862</v>
      </c>
      <c r="S71" s="56">
        <f t="shared" si="19"/>
        <v>14973862</v>
      </c>
      <c r="T71" s="57">
        <f t="shared" si="20"/>
        <v>13938344.060000001</v>
      </c>
      <c r="U71" s="56">
        <f t="shared" si="21"/>
        <v>12334276.59</v>
      </c>
      <c r="V71" s="56">
        <f t="shared" si="22"/>
        <v>12334276.59</v>
      </c>
      <c r="W71" s="57">
        <f t="shared" si="23"/>
        <v>12334276.59</v>
      </c>
      <c r="X71" s="58">
        <v>1</v>
      </c>
      <c r="Y71" s="58">
        <f>P71/J71</f>
        <v>0.82372046636999863</v>
      </c>
      <c r="Z71" s="26" t="s">
        <v>288</v>
      </c>
      <c r="AA71" s="26" t="s">
        <v>38</v>
      </c>
      <c r="AB71" s="26" t="s">
        <v>265</v>
      </c>
      <c r="AC71" s="74" t="s">
        <v>530</v>
      </c>
      <c r="AD71" s="26" t="s">
        <v>325</v>
      </c>
      <c r="AE71" s="26" t="s">
        <v>530</v>
      </c>
      <c r="AF71" s="30">
        <v>157482.68</v>
      </c>
      <c r="AG71" s="30"/>
      <c r="AH71" s="30">
        <v>2806171.08</v>
      </c>
      <c r="AI71" s="26" t="s">
        <v>531</v>
      </c>
    </row>
    <row r="72" spans="1:35" s="12" customFormat="1" ht="45" hidden="1" customHeight="1" x14ac:dyDescent="0.25">
      <c r="A72" s="59" t="s">
        <v>19</v>
      </c>
      <c r="B72" s="26">
        <v>2013</v>
      </c>
      <c r="C72" s="26" t="s">
        <v>64</v>
      </c>
      <c r="D72" s="64" t="s">
        <v>248</v>
      </c>
      <c r="E72" s="26" t="s">
        <v>23</v>
      </c>
      <c r="F72" s="26" t="s">
        <v>58</v>
      </c>
      <c r="G72" s="63">
        <v>41652</v>
      </c>
      <c r="H72" s="63">
        <v>41845</v>
      </c>
      <c r="I72" s="35"/>
      <c r="J72" s="30">
        <v>17000000</v>
      </c>
      <c r="K72" s="30">
        <v>17000000</v>
      </c>
      <c r="L72" s="19"/>
      <c r="M72" s="19"/>
      <c r="N72" s="30">
        <v>17000000</v>
      </c>
      <c r="O72" s="30">
        <f>16635320.94+332706.42</f>
        <v>16968027.359999999</v>
      </c>
      <c r="P72" s="30">
        <v>16837037.68</v>
      </c>
      <c r="Q72" s="56">
        <f t="shared" si="18"/>
        <v>17000000</v>
      </c>
      <c r="R72" s="56">
        <f t="shared" si="18"/>
        <v>17000000</v>
      </c>
      <c r="S72" s="56">
        <f t="shared" si="19"/>
        <v>17000000</v>
      </c>
      <c r="T72" s="57">
        <f t="shared" si="20"/>
        <v>16968027.359999999</v>
      </c>
      <c r="U72" s="56">
        <f t="shared" si="21"/>
        <v>16837037.68</v>
      </c>
      <c r="V72" s="56">
        <f t="shared" si="22"/>
        <v>16837037.68</v>
      </c>
      <c r="W72" s="57">
        <f t="shared" si="23"/>
        <v>16837037.68</v>
      </c>
      <c r="X72" s="76">
        <v>0.95</v>
      </c>
      <c r="Y72" s="76">
        <v>0.92869999999999997</v>
      </c>
      <c r="Z72" s="26" t="s">
        <v>289</v>
      </c>
      <c r="AA72" s="26" t="s">
        <v>58</v>
      </c>
      <c r="AB72" s="26" t="s">
        <v>269</v>
      </c>
      <c r="AC72" s="26" t="s">
        <v>339</v>
      </c>
      <c r="AD72" s="26" t="s">
        <v>270</v>
      </c>
      <c r="AE72" s="26" t="s">
        <v>271</v>
      </c>
      <c r="AF72" s="30">
        <v>896.27</v>
      </c>
      <c r="AG72" s="30">
        <v>0</v>
      </c>
      <c r="AH72" s="30">
        <v>2319668.5299999998</v>
      </c>
      <c r="AI72" s="26" t="s">
        <v>496</v>
      </c>
    </row>
    <row r="73" spans="1:35" s="12" customFormat="1" ht="60" hidden="1" customHeight="1" x14ac:dyDescent="0.25">
      <c r="A73" s="59" t="s">
        <v>19</v>
      </c>
      <c r="B73" s="26">
        <v>2013</v>
      </c>
      <c r="C73" s="26" t="s">
        <v>234</v>
      </c>
      <c r="D73" s="64" t="s">
        <v>249</v>
      </c>
      <c r="E73" s="26" t="s">
        <v>23</v>
      </c>
      <c r="F73" s="26" t="s">
        <v>234</v>
      </c>
      <c r="G73" s="63">
        <v>41675</v>
      </c>
      <c r="H73" s="63">
        <v>41820</v>
      </c>
      <c r="I73" s="35"/>
      <c r="J73" s="30">
        <v>6000000</v>
      </c>
      <c r="K73" s="30">
        <v>6000000</v>
      </c>
      <c r="L73" s="19"/>
      <c r="M73" s="19"/>
      <c r="N73" s="30">
        <v>6000000</v>
      </c>
      <c r="O73" s="30">
        <v>4020655.9</v>
      </c>
      <c r="P73" s="30">
        <v>3970655.9</v>
      </c>
      <c r="Q73" s="57">
        <f t="shared" si="18"/>
        <v>6000000</v>
      </c>
      <c r="R73" s="56">
        <f t="shared" si="18"/>
        <v>6000000</v>
      </c>
      <c r="S73" s="56">
        <f t="shared" si="19"/>
        <v>6000000</v>
      </c>
      <c r="T73" s="57">
        <f t="shared" si="20"/>
        <v>4020655.9</v>
      </c>
      <c r="U73" s="56">
        <f t="shared" si="21"/>
        <v>3970655.9</v>
      </c>
      <c r="V73" s="56">
        <f t="shared" si="22"/>
        <v>3970655.9</v>
      </c>
      <c r="W73" s="57">
        <f t="shared" si="23"/>
        <v>3970655.9</v>
      </c>
      <c r="X73" s="76">
        <v>1</v>
      </c>
      <c r="Y73" s="76">
        <v>1</v>
      </c>
      <c r="Z73" s="26" t="s">
        <v>290</v>
      </c>
      <c r="AA73" s="26" t="s">
        <v>234</v>
      </c>
      <c r="AB73" s="26" t="s">
        <v>272</v>
      </c>
      <c r="AC73" s="26" t="s">
        <v>532</v>
      </c>
      <c r="AD73" s="26" t="s">
        <v>326</v>
      </c>
      <c r="AE73" s="26" t="s">
        <v>533</v>
      </c>
      <c r="AF73" s="30">
        <v>233.15</v>
      </c>
      <c r="AG73" s="30">
        <v>0</v>
      </c>
      <c r="AH73" s="30">
        <v>50011.549999999625</v>
      </c>
      <c r="AI73" s="26" t="s">
        <v>497</v>
      </c>
    </row>
    <row r="74" spans="1:35" s="12" customFormat="1" ht="60" hidden="1" customHeight="1" x14ac:dyDescent="0.25">
      <c r="A74" s="59" t="s">
        <v>19</v>
      </c>
      <c r="B74" s="26">
        <v>2013</v>
      </c>
      <c r="C74" s="26" t="s">
        <v>234</v>
      </c>
      <c r="D74" s="64" t="s">
        <v>250</v>
      </c>
      <c r="E74" s="26" t="s">
        <v>23</v>
      </c>
      <c r="F74" s="26" t="s">
        <v>234</v>
      </c>
      <c r="G74" s="63">
        <v>41708</v>
      </c>
      <c r="H74" s="63">
        <v>41827</v>
      </c>
      <c r="I74" s="35"/>
      <c r="J74" s="30">
        <v>5000000</v>
      </c>
      <c r="K74" s="30">
        <v>5000000</v>
      </c>
      <c r="L74" s="19"/>
      <c r="M74" s="19"/>
      <c r="N74" s="30">
        <v>5000000</v>
      </c>
      <c r="O74" s="30">
        <v>4917714.1500000004</v>
      </c>
      <c r="P74" s="30">
        <v>4917714.1500000004</v>
      </c>
      <c r="Q74" s="57">
        <f t="shared" si="18"/>
        <v>5000000</v>
      </c>
      <c r="R74" s="56">
        <f t="shared" si="18"/>
        <v>5000000</v>
      </c>
      <c r="S74" s="56">
        <f t="shared" si="19"/>
        <v>5000000</v>
      </c>
      <c r="T74" s="57">
        <f t="shared" si="20"/>
        <v>4917714.1500000004</v>
      </c>
      <c r="U74" s="56">
        <f t="shared" si="21"/>
        <v>4917714.1500000004</v>
      </c>
      <c r="V74" s="56">
        <f t="shared" si="22"/>
        <v>4917714.1500000004</v>
      </c>
      <c r="W74" s="57">
        <f t="shared" si="23"/>
        <v>4917714.1500000004</v>
      </c>
      <c r="X74" s="76">
        <v>1</v>
      </c>
      <c r="Y74" s="77">
        <v>1</v>
      </c>
      <c r="Z74" s="26" t="s">
        <v>291</v>
      </c>
      <c r="AA74" s="26" t="s">
        <v>234</v>
      </c>
      <c r="AB74" s="26" t="s">
        <v>272</v>
      </c>
      <c r="AC74" s="26" t="s">
        <v>532</v>
      </c>
      <c r="AD74" s="26" t="s">
        <v>267</v>
      </c>
      <c r="AE74" s="26" t="s">
        <v>534</v>
      </c>
      <c r="AF74" s="30">
        <v>57.55</v>
      </c>
      <c r="AG74" s="30">
        <v>0</v>
      </c>
      <c r="AH74" s="30">
        <v>82285.840000000739</v>
      </c>
      <c r="AI74" s="26" t="s">
        <v>498</v>
      </c>
    </row>
    <row r="75" spans="1:35" s="12" customFormat="1" ht="60" hidden="1" customHeight="1" x14ac:dyDescent="0.25">
      <c r="A75" s="59" t="s">
        <v>19</v>
      </c>
      <c r="B75" s="26">
        <v>2013</v>
      </c>
      <c r="C75" s="26" t="s">
        <v>64</v>
      </c>
      <c r="D75" s="64" t="s">
        <v>251</v>
      </c>
      <c r="E75" s="26" t="s">
        <v>23</v>
      </c>
      <c r="F75" s="26" t="s">
        <v>58</v>
      </c>
      <c r="G75" s="63">
        <v>41652</v>
      </c>
      <c r="H75" s="63">
        <v>41797</v>
      </c>
      <c r="I75" s="35"/>
      <c r="J75" s="30">
        <v>18000000</v>
      </c>
      <c r="K75" s="30">
        <v>18000000</v>
      </c>
      <c r="L75" s="19"/>
      <c r="M75" s="19"/>
      <c r="N75" s="30">
        <v>18000000</v>
      </c>
      <c r="O75" s="30">
        <v>17969717.52</v>
      </c>
      <c r="P75" s="30">
        <v>17135974.559999999</v>
      </c>
      <c r="Q75" s="56">
        <f t="shared" si="18"/>
        <v>18000000</v>
      </c>
      <c r="R75" s="56">
        <f t="shared" si="18"/>
        <v>18000000</v>
      </c>
      <c r="S75" s="56">
        <f t="shared" si="19"/>
        <v>18000000</v>
      </c>
      <c r="T75" s="57">
        <f>O75</f>
        <v>17969717.52</v>
      </c>
      <c r="U75" s="56">
        <f t="shared" si="21"/>
        <v>17135974.559999999</v>
      </c>
      <c r="V75" s="56">
        <f t="shared" si="22"/>
        <v>17135974.559999999</v>
      </c>
      <c r="W75" s="57">
        <f t="shared" si="23"/>
        <v>17135974.559999999</v>
      </c>
      <c r="X75" s="76">
        <v>1</v>
      </c>
      <c r="Y75" s="76">
        <v>0.95069999999999999</v>
      </c>
      <c r="Z75" s="26" t="s">
        <v>292</v>
      </c>
      <c r="AA75" s="26" t="s">
        <v>64</v>
      </c>
      <c r="AB75" s="26" t="s">
        <v>269</v>
      </c>
      <c r="AC75" s="26" t="s">
        <v>273</v>
      </c>
      <c r="AD75" s="26" t="s">
        <v>274</v>
      </c>
      <c r="AE75" s="26" t="s">
        <v>275</v>
      </c>
      <c r="AF75" s="30">
        <v>365.27</v>
      </c>
      <c r="AG75" s="30">
        <v>0</v>
      </c>
      <c r="AH75" s="30">
        <v>887723.29</v>
      </c>
      <c r="AI75" s="26" t="s">
        <v>499</v>
      </c>
    </row>
    <row r="76" spans="1:35" s="12" customFormat="1" ht="90" hidden="1" customHeight="1" x14ac:dyDescent="0.25">
      <c r="A76" s="26" t="s">
        <v>19</v>
      </c>
      <c r="B76" s="26">
        <v>2013</v>
      </c>
      <c r="C76" s="26" t="s">
        <v>307</v>
      </c>
      <c r="D76" s="64" t="s">
        <v>252</v>
      </c>
      <c r="E76" s="26"/>
      <c r="F76" s="26" t="s">
        <v>171</v>
      </c>
      <c r="G76" s="26"/>
      <c r="H76" s="26"/>
      <c r="I76" s="35"/>
      <c r="J76" s="30"/>
      <c r="K76" s="30"/>
      <c r="L76" s="19"/>
      <c r="M76" s="19"/>
      <c r="N76" s="30"/>
      <c r="O76" s="30"/>
      <c r="P76" s="30"/>
      <c r="Q76" s="30"/>
      <c r="R76" s="56"/>
      <c r="S76" s="56"/>
      <c r="T76" s="59"/>
      <c r="U76" s="56"/>
      <c r="V76" s="56"/>
      <c r="W76" s="57"/>
      <c r="X76" s="59"/>
      <c r="Y76" s="59" t="s">
        <v>477</v>
      </c>
      <c r="Z76" s="26"/>
      <c r="AA76" s="26"/>
      <c r="AB76" s="26" t="s">
        <v>265</v>
      </c>
      <c r="AC76" s="26" t="s">
        <v>337</v>
      </c>
      <c r="AD76" s="26" t="s">
        <v>327</v>
      </c>
      <c r="AE76" s="26" t="s">
        <v>328</v>
      </c>
      <c r="AF76" s="30">
        <v>182.33</v>
      </c>
      <c r="AG76" s="30">
        <v>0</v>
      </c>
      <c r="AH76" s="30">
        <v>638710.34</v>
      </c>
      <c r="AI76" s="26" t="s">
        <v>482</v>
      </c>
    </row>
    <row r="77" spans="1:35" s="12" customFormat="1" ht="60" hidden="1" customHeight="1" x14ac:dyDescent="0.25">
      <c r="A77" s="59" t="s">
        <v>19</v>
      </c>
      <c r="B77" s="26">
        <v>2013</v>
      </c>
      <c r="C77" s="26" t="s">
        <v>20</v>
      </c>
      <c r="D77" s="64" t="s">
        <v>253</v>
      </c>
      <c r="E77" s="26" t="s">
        <v>51</v>
      </c>
      <c r="F77" s="26" t="s">
        <v>171</v>
      </c>
      <c r="G77" s="17">
        <v>41680</v>
      </c>
      <c r="H77" s="17">
        <v>41869</v>
      </c>
      <c r="I77" s="35"/>
      <c r="J77" s="30">
        <v>2500000</v>
      </c>
      <c r="K77" s="30">
        <v>2500000</v>
      </c>
      <c r="L77" s="19"/>
      <c r="M77" s="19"/>
      <c r="N77" s="30">
        <v>2500000</v>
      </c>
      <c r="O77" s="30">
        <v>2441191</v>
      </c>
      <c r="P77" s="30">
        <v>2441191</v>
      </c>
      <c r="Q77" s="56">
        <f t="shared" si="18"/>
        <v>2500000</v>
      </c>
      <c r="R77" s="56">
        <f t="shared" si="18"/>
        <v>2500000</v>
      </c>
      <c r="S77" s="56">
        <f t="shared" si="19"/>
        <v>2500000</v>
      </c>
      <c r="T77" s="57">
        <f t="shared" ref="T77:T89" si="24">O77</f>
        <v>2441191</v>
      </c>
      <c r="U77" s="56">
        <f t="shared" ref="U77:U83" si="25">V77</f>
        <v>2441191</v>
      </c>
      <c r="V77" s="56">
        <f t="shared" ref="V77:V89" si="26">P77</f>
        <v>2441191</v>
      </c>
      <c r="W77" s="57">
        <f t="shared" ref="W77:W83" si="27">V77</f>
        <v>2441191</v>
      </c>
      <c r="X77" s="76">
        <v>1</v>
      </c>
      <c r="Y77" s="76">
        <v>1</v>
      </c>
      <c r="Z77" s="26" t="s">
        <v>293</v>
      </c>
      <c r="AA77" s="26" t="s">
        <v>31</v>
      </c>
      <c r="AB77" s="26"/>
      <c r="AC77" s="26"/>
      <c r="AD77" s="26"/>
      <c r="AE77" s="26"/>
      <c r="AF77" s="30"/>
      <c r="AG77" s="30"/>
      <c r="AH77" s="30"/>
      <c r="AI77" s="26"/>
    </row>
    <row r="78" spans="1:35" s="12" customFormat="1" ht="75" hidden="1" customHeight="1" x14ac:dyDescent="0.25">
      <c r="A78" s="59" t="s">
        <v>19</v>
      </c>
      <c r="B78" s="26">
        <v>2013</v>
      </c>
      <c r="C78" s="26" t="s">
        <v>20</v>
      </c>
      <c r="D78" s="64" t="s">
        <v>254</v>
      </c>
      <c r="E78" s="26" t="s">
        <v>51</v>
      </c>
      <c r="F78" s="26" t="s">
        <v>171</v>
      </c>
      <c r="G78" s="17">
        <v>41778</v>
      </c>
      <c r="H78" s="17">
        <v>41869</v>
      </c>
      <c r="I78" s="35"/>
      <c r="J78" s="30">
        <v>2000000</v>
      </c>
      <c r="K78" s="30">
        <v>2000000</v>
      </c>
      <c r="L78" s="19"/>
      <c r="M78" s="19"/>
      <c r="N78" s="30">
        <v>2000000</v>
      </c>
      <c r="O78" s="30">
        <v>1998379.86</v>
      </c>
      <c r="P78" s="30">
        <v>1998379.85</v>
      </c>
      <c r="Q78" s="56">
        <f t="shared" si="18"/>
        <v>2000000</v>
      </c>
      <c r="R78" s="56">
        <f t="shared" si="18"/>
        <v>2000000</v>
      </c>
      <c r="S78" s="56">
        <f t="shared" si="19"/>
        <v>2000000</v>
      </c>
      <c r="T78" s="57">
        <f t="shared" si="24"/>
        <v>1998379.86</v>
      </c>
      <c r="U78" s="56">
        <f t="shared" si="25"/>
        <v>1998379.85</v>
      </c>
      <c r="V78" s="56">
        <f t="shared" si="26"/>
        <v>1998379.85</v>
      </c>
      <c r="W78" s="57">
        <f t="shared" si="27"/>
        <v>1998379.85</v>
      </c>
      <c r="X78" s="76">
        <v>1</v>
      </c>
      <c r="Y78" s="76">
        <v>1</v>
      </c>
      <c r="Z78" s="26" t="s">
        <v>294</v>
      </c>
      <c r="AA78" s="26" t="s">
        <v>31</v>
      </c>
      <c r="AB78" s="26"/>
      <c r="AC78" s="26"/>
      <c r="AD78" s="26"/>
      <c r="AE78" s="26"/>
      <c r="AF78" s="30"/>
      <c r="AG78" s="30"/>
      <c r="AH78" s="30"/>
      <c r="AI78" s="26"/>
    </row>
    <row r="79" spans="1:35" s="12" customFormat="1" ht="45" hidden="1" customHeight="1" x14ac:dyDescent="0.25">
      <c r="A79" s="59" t="s">
        <v>19</v>
      </c>
      <c r="B79" s="26">
        <v>2013</v>
      </c>
      <c r="C79" s="26" t="s">
        <v>20</v>
      </c>
      <c r="D79" s="64" t="s">
        <v>255</v>
      </c>
      <c r="E79" s="26" t="s">
        <v>51</v>
      </c>
      <c r="F79" s="26" t="s">
        <v>171</v>
      </c>
      <c r="G79" s="17">
        <v>41639</v>
      </c>
      <c r="H79" s="17">
        <v>41911</v>
      </c>
      <c r="I79" s="35"/>
      <c r="J79" s="30">
        <v>1000000</v>
      </c>
      <c r="K79" s="30">
        <v>1000000</v>
      </c>
      <c r="L79" s="19"/>
      <c r="M79" s="19"/>
      <c r="N79" s="30">
        <v>1000000</v>
      </c>
      <c r="O79" s="30">
        <v>999243.72</v>
      </c>
      <c r="P79" s="30">
        <v>999243.72</v>
      </c>
      <c r="Q79" s="56">
        <f t="shared" si="18"/>
        <v>1000000</v>
      </c>
      <c r="R79" s="56">
        <f t="shared" si="18"/>
        <v>1000000</v>
      </c>
      <c r="S79" s="56">
        <f t="shared" si="19"/>
        <v>1000000</v>
      </c>
      <c r="T79" s="57">
        <f t="shared" si="24"/>
        <v>999243.72</v>
      </c>
      <c r="U79" s="56">
        <f t="shared" si="25"/>
        <v>999243.72</v>
      </c>
      <c r="V79" s="56">
        <f t="shared" si="26"/>
        <v>999243.72</v>
      </c>
      <c r="W79" s="57">
        <f t="shared" si="27"/>
        <v>999243.72</v>
      </c>
      <c r="X79" s="76">
        <v>1</v>
      </c>
      <c r="Y79" s="76">
        <v>1</v>
      </c>
      <c r="Z79" s="26" t="s">
        <v>295</v>
      </c>
      <c r="AA79" s="26" t="s">
        <v>31</v>
      </c>
      <c r="AB79" s="26"/>
      <c r="AC79" s="26"/>
      <c r="AD79" s="26"/>
      <c r="AE79" s="26"/>
      <c r="AF79" s="30"/>
      <c r="AG79" s="30"/>
      <c r="AH79" s="30"/>
      <c r="AI79" s="26"/>
    </row>
    <row r="80" spans="1:35" s="12" customFormat="1" ht="45" hidden="1" customHeight="1" x14ac:dyDescent="0.25">
      <c r="A80" s="59" t="s">
        <v>19</v>
      </c>
      <c r="B80" s="26">
        <v>2013</v>
      </c>
      <c r="C80" s="26" t="s">
        <v>20</v>
      </c>
      <c r="D80" s="64" t="s">
        <v>256</v>
      </c>
      <c r="E80" s="26" t="s">
        <v>51</v>
      </c>
      <c r="F80" s="26" t="s">
        <v>171</v>
      </c>
      <c r="G80" s="17">
        <v>41719</v>
      </c>
      <c r="H80" s="17">
        <v>41845</v>
      </c>
      <c r="I80" s="35"/>
      <c r="J80" s="30">
        <v>500000</v>
      </c>
      <c r="K80" s="30">
        <v>500000</v>
      </c>
      <c r="L80" s="19"/>
      <c r="M80" s="19"/>
      <c r="N80" s="30">
        <v>500000</v>
      </c>
      <c r="O80" s="30">
        <v>493000</v>
      </c>
      <c r="P80" s="30">
        <v>493000</v>
      </c>
      <c r="Q80" s="56">
        <f t="shared" si="18"/>
        <v>500000</v>
      </c>
      <c r="R80" s="56">
        <f t="shared" si="18"/>
        <v>500000</v>
      </c>
      <c r="S80" s="56">
        <f t="shared" si="19"/>
        <v>500000</v>
      </c>
      <c r="T80" s="57">
        <f t="shared" si="24"/>
        <v>493000</v>
      </c>
      <c r="U80" s="56">
        <f t="shared" si="25"/>
        <v>493000</v>
      </c>
      <c r="V80" s="56">
        <f t="shared" si="26"/>
        <v>493000</v>
      </c>
      <c r="W80" s="57">
        <f t="shared" si="27"/>
        <v>493000</v>
      </c>
      <c r="X80" s="76">
        <v>1</v>
      </c>
      <c r="Y80" s="76">
        <v>1</v>
      </c>
      <c r="Z80" s="26" t="s">
        <v>296</v>
      </c>
      <c r="AA80" s="26" t="s">
        <v>31</v>
      </c>
      <c r="AB80" s="26"/>
      <c r="AC80" s="26"/>
      <c r="AD80" s="26"/>
      <c r="AE80" s="26"/>
      <c r="AF80" s="30"/>
      <c r="AG80" s="30"/>
      <c r="AH80" s="30"/>
      <c r="AI80" s="26"/>
    </row>
    <row r="81" spans="1:35" s="12" customFormat="1" ht="30" hidden="1" customHeight="1" x14ac:dyDescent="0.25">
      <c r="A81" s="59" t="s">
        <v>19</v>
      </c>
      <c r="B81" s="26">
        <v>2013</v>
      </c>
      <c r="C81" s="26" t="s">
        <v>20</v>
      </c>
      <c r="D81" s="64" t="s">
        <v>257</v>
      </c>
      <c r="E81" s="26" t="s">
        <v>51</v>
      </c>
      <c r="F81" s="26" t="s">
        <v>171</v>
      </c>
      <c r="G81" s="17">
        <v>41701</v>
      </c>
      <c r="H81" s="17">
        <v>41873</v>
      </c>
      <c r="I81" s="35"/>
      <c r="J81" s="30">
        <v>1000000</v>
      </c>
      <c r="K81" s="30">
        <v>1000000</v>
      </c>
      <c r="L81" s="19"/>
      <c r="M81" s="19"/>
      <c r="N81" s="30">
        <v>1000000</v>
      </c>
      <c r="O81" s="30">
        <v>997600</v>
      </c>
      <c r="P81" s="30">
        <v>997600</v>
      </c>
      <c r="Q81" s="56">
        <f t="shared" si="18"/>
        <v>1000000</v>
      </c>
      <c r="R81" s="56">
        <f t="shared" si="18"/>
        <v>1000000</v>
      </c>
      <c r="S81" s="56">
        <f t="shared" si="19"/>
        <v>1000000</v>
      </c>
      <c r="T81" s="57">
        <f t="shared" si="24"/>
        <v>997600</v>
      </c>
      <c r="U81" s="56">
        <f t="shared" si="25"/>
        <v>997600</v>
      </c>
      <c r="V81" s="56">
        <f t="shared" si="26"/>
        <v>997600</v>
      </c>
      <c r="W81" s="57">
        <f t="shared" si="27"/>
        <v>997600</v>
      </c>
      <c r="X81" s="76">
        <v>1</v>
      </c>
      <c r="Y81" s="76">
        <v>1</v>
      </c>
      <c r="Z81" s="26" t="s">
        <v>297</v>
      </c>
      <c r="AA81" s="26" t="s">
        <v>31</v>
      </c>
      <c r="AB81" s="26"/>
      <c r="AC81" s="26"/>
      <c r="AD81" s="26"/>
      <c r="AE81" s="26"/>
      <c r="AF81" s="30"/>
      <c r="AG81" s="30"/>
      <c r="AH81" s="30"/>
      <c r="AI81" s="26"/>
    </row>
    <row r="82" spans="1:35" s="12" customFormat="1" ht="30" hidden="1" customHeight="1" x14ac:dyDescent="0.25">
      <c r="A82" s="59" t="s">
        <v>19</v>
      </c>
      <c r="B82" s="26">
        <v>2013</v>
      </c>
      <c r="C82" s="26" t="s">
        <v>20</v>
      </c>
      <c r="D82" s="64" t="s">
        <v>258</v>
      </c>
      <c r="E82" s="26" t="s">
        <v>51</v>
      </c>
      <c r="F82" s="26" t="s">
        <v>171</v>
      </c>
      <c r="G82" s="17">
        <v>41670</v>
      </c>
      <c r="H82" s="17">
        <v>41719</v>
      </c>
      <c r="I82" s="35"/>
      <c r="J82" s="30">
        <v>1250000</v>
      </c>
      <c r="K82" s="30">
        <v>1250000</v>
      </c>
      <c r="L82" s="19"/>
      <c r="M82" s="19"/>
      <c r="N82" s="30">
        <v>1250000</v>
      </c>
      <c r="O82" s="30">
        <v>1070000</v>
      </c>
      <c r="P82" s="30">
        <v>1070000</v>
      </c>
      <c r="Q82" s="57">
        <f>J82</f>
        <v>1250000</v>
      </c>
      <c r="R82" s="56">
        <f t="shared" ref="R82" si="28">K82</f>
        <v>1250000</v>
      </c>
      <c r="S82" s="56">
        <f t="shared" si="19"/>
        <v>1250000</v>
      </c>
      <c r="T82" s="57">
        <f t="shared" si="24"/>
        <v>1070000</v>
      </c>
      <c r="U82" s="56">
        <f t="shared" si="25"/>
        <v>1070000</v>
      </c>
      <c r="V82" s="56">
        <f t="shared" si="26"/>
        <v>1070000</v>
      </c>
      <c r="W82" s="57">
        <f t="shared" si="27"/>
        <v>1070000</v>
      </c>
      <c r="X82" s="76">
        <v>1</v>
      </c>
      <c r="Y82" s="76">
        <v>1</v>
      </c>
      <c r="Z82" s="26" t="s">
        <v>298</v>
      </c>
      <c r="AA82" s="26" t="s">
        <v>31</v>
      </c>
      <c r="AB82" s="26"/>
      <c r="AC82" s="26"/>
      <c r="AD82" s="26"/>
      <c r="AE82" s="26"/>
      <c r="AF82" s="30"/>
      <c r="AG82" s="30"/>
      <c r="AH82" s="30"/>
      <c r="AI82" s="26"/>
    </row>
    <row r="83" spans="1:35" s="12" customFormat="1" ht="54.75" hidden="1" customHeight="1" x14ac:dyDescent="0.25">
      <c r="A83" s="99" t="s">
        <v>19</v>
      </c>
      <c r="B83" s="101">
        <v>2013</v>
      </c>
      <c r="C83" s="101" t="s">
        <v>20</v>
      </c>
      <c r="D83" s="125" t="s">
        <v>259</v>
      </c>
      <c r="E83" s="101" t="s">
        <v>51</v>
      </c>
      <c r="F83" s="101" t="s">
        <v>171</v>
      </c>
      <c r="G83" s="128">
        <v>41670</v>
      </c>
      <c r="H83" s="128">
        <v>41908</v>
      </c>
      <c r="I83" s="102"/>
      <c r="J83" s="115">
        <v>2600000</v>
      </c>
      <c r="K83" s="115">
        <v>2600000</v>
      </c>
      <c r="L83" s="18"/>
      <c r="M83" s="116"/>
      <c r="N83" s="115">
        <v>2600000</v>
      </c>
      <c r="O83" s="30">
        <v>2581000</v>
      </c>
      <c r="P83" s="30">
        <f>1113774+1293400</f>
        <v>2407174</v>
      </c>
      <c r="Q83" s="115">
        <f>J83</f>
        <v>2600000</v>
      </c>
      <c r="R83" s="115">
        <f>K83</f>
        <v>2600000</v>
      </c>
      <c r="S83" s="56">
        <f>N83</f>
        <v>2600000</v>
      </c>
      <c r="T83" s="57">
        <f t="shared" si="24"/>
        <v>2581000</v>
      </c>
      <c r="U83" s="56">
        <f t="shared" si="25"/>
        <v>2407174</v>
      </c>
      <c r="V83" s="56">
        <f t="shared" si="26"/>
        <v>2407174</v>
      </c>
      <c r="W83" s="57">
        <f t="shared" si="27"/>
        <v>2407174</v>
      </c>
      <c r="X83" s="76">
        <v>0.93</v>
      </c>
      <c r="Y83" s="76">
        <v>0.93</v>
      </c>
      <c r="Z83" s="101" t="s">
        <v>299</v>
      </c>
      <c r="AA83" s="101" t="s">
        <v>31</v>
      </c>
      <c r="AB83" s="26"/>
      <c r="AC83" s="26"/>
      <c r="AD83" s="26"/>
      <c r="AE83" s="26"/>
      <c r="AF83" s="30"/>
      <c r="AG83" s="30"/>
      <c r="AH83" s="30"/>
      <c r="AI83" s="26"/>
    </row>
    <row r="84" spans="1:35" s="12" customFormat="1" ht="55.5" hidden="1" customHeight="1" x14ac:dyDescent="0.25">
      <c r="A84" s="100"/>
      <c r="B84" s="102"/>
      <c r="C84" s="102"/>
      <c r="D84" s="126"/>
      <c r="E84" s="102"/>
      <c r="F84" s="102"/>
      <c r="G84" s="102"/>
      <c r="H84" s="102"/>
      <c r="I84" s="102"/>
      <c r="J84" s="116"/>
      <c r="K84" s="116"/>
      <c r="L84" s="18"/>
      <c r="M84" s="116"/>
      <c r="N84" s="116"/>
      <c r="O84" s="19">
        <v>0</v>
      </c>
      <c r="P84" s="19">
        <v>0</v>
      </c>
      <c r="Q84" s="100"/>
      <c r="R84" s="100"/>
      <c r="S84" s="22">
        <v>0</v>
      </c>
      <c r="T84" s="22">
        <f t="shared" si="24"/>
        <v>0</v>
      </c>
      <c r="U84" s="22">
        <v>0</v>
      </c>
      <c r="V84" s="22">
        <f t="shared" si="26"/>
        <v>0</v>
      </c>
      <c r="W84" s="22">
        <v>0</v>
      </c>
      <c r="X84" s="23">
        <v>0.98</v>
      </c>
      <c r="Y84" s="23">
        <v>0.98</v>
      </c>
      <c r="Z84" s="102"/>
      <c r="AA84" s="102"/>
      <c r="AB84" s="35"/>
      <c r="AC84" s="35"/>
      <c r="AD84" s="35"/>
      <c r="AE84" s="35"/>
      <c r="AF84" s="19"/>
      <c r="AG84" s="19"/>
      <c r="AH84" s="19"/>
      <c r="AI84" s="35"/>
    </row>
    <row r="85" spans="1:35" s="12" customFormat="1" ht="30" hidden="1" customHeight="1" x14ac:dyDescent="0.25">
      <c r="A85" s="59" t="s">
        <v>19</v>
      </c>
      <c r="B85" s="26">
        <v>2013</v>
      </c>
      <c r="C85" s="26" t="s">
        <v>234</v>
      </c>
      <c r="D85" s="64" t="s">
        <v>260</v>
      </c>
      <c r="E85" s="26" t="s">
        <v>51</v>
      </c>
      <c r="F85" s="26" t="s">
        <v>171</v>
      </c>
      <c r="G85" s="63">
        <v>41654</v>
      </c>
      <c r="H85" s="63">
        <v>41744</v>
      </c>
      <c r="I85" s="35"/>
      <c r="J85" s="30">
        <v>300000</v>
      </c>
      <c r="K85" s="30">
        <v>300000</v>
      </c>
      <c r="L85" s="19"/>
      <c r="M85" s="19"/>
      <c r="N85" s="30">
        <v>300000</v>
      </c>
      <c r="O85" s="30">
        <v>296609</v>
      </c>
      <c r="P85" s="30">
        <v>296609.95</v>
      </c>
      <c r="Q85" s="57">
        <f t="shared" ref="Q85:R89" si="29">J85</f>
        <v>300000</v>
      </c>
      <c r="R85" s="56">
        <f t="shared" si="29"/>
        <v>300000</v>
      </c>
      <c r="S85" s="56">
        <f t="shared" ref="S85:S90" si="30">R85</f>
        <v>300000</v>
      </c>
      <c r="T85" s="57">
        <f t="shared" si="24"/>
        <v>296609</v>
      </c>
      <c r="U85" s="56">
        <f t="shared" ref="U85:U89" si="31">V85</f>
        <v>296609.95</v>
      </c>
      <c r="V85" s="56">
        <f t="shared" si="26"/>
        <v>296609.95</v>
      </c>
      <c r="W85" s="57">
        <f t="shared" ref="W85:W90" si="32">V85</f>
        <v>296609.95</v>
      </c>
      <c r="X85" s="76">
        <v>1</v>
      </c>
      <c r="Y85" s="76">
        <v>1</v>
      </c>
      <c r="Z85" s="26" t="s">
        <v>300</v>
      </c>
      <c r="AA85" s="26" t="s">
        <v>123</v>
      </c>
      <c r="AB85" s="26"/>
      <c r="AC85" s="26"/>
      <c r="AD85" s="26"/>
      <c r="AE85" s="26"/>
      <c r="AF85" s="30"/>
      <c r="AG85" s="30"/>
      <c r="AH85" s="30"/>
      <c r="AI85" s="26"/>
    </row>
    <row r="86" spans="1:35" s="12" customFormat="1" ht="30" hidden="1" customHeight="1" x14ac:dyDescent="0.25">
      <c r="A86" s="59" t="s">
        <v>19</v>
      </c>
      <c r="B86" s="26">
        <v>2013</v>
      </c>
      <c r="C86" s="26" t="s">
        <v>234</v>
      </c>
      <c r="D86" s="64" t="s">
        <v>261</v>
      </c>
      <c r="E86" s="26" t="s">
        <v>332</v>
      </c>
      <c r="F86" s="26" t="s">
        <v>234</v>
      </c>
      <c r="G86" s="70">
        <v>41609</v>
      </c>
      <c r="H86" s="70">
        <v>41640</v>
      </c>
      <c r="I86" s="35"/>
      <c r="J86" s="30">
        <v>18000000</v>
      </c>
      <c r="K86" s="30">
        <v>18000000</v>
      </c>
      <c r="L86" s="19"/>
      <c r="M86" s="19"/>
      <c r="N86" s="30">
        <v>18000000</v>
      </c>
      <c r="O86" s="30">
        <v>18000000</v>
      </c>
      <c r="P86" s="30">
        <v>18000000</v>
      </c>
      <c r="Q86" s="57">
        <f t="shared" si="29"/>
        <v>18000000</v>
      </c>
      <c r="R86" s="56">
        <f t="shared" si="29"/>
        <v>18000000</v>
      </c>
      <c r="S86" s="56">
        <f t="shared" si="30"/>
        <v>18000000</v>
      </c>
      <c r="T86" s="57">
        <f t="shared" si="24"/>
        <v>18000000</v>
      </c>
      <c r="U86" s="56">
        <f t="shared" si="31"/>
        <v>18000000</v>
      </c>
      <c r="V86" s="56">
        <f t="shared" si="26"/>
        <v>18000000</v>
      </c>
      <c r="W86" s="57">
        <f t="shared" si="32"/>
        <v>18000000</v>
      </c>
      <c r="X86" s="76">
        <v>1</v>
      </c>
      <c r="Y86" s="76">
        <v>1</v>
      </c>
      <c r="Z86" s="26" t="s">
        <v>301</v>
      </c>
      <c r="AA86" s="26" t="s">
        <v>123</v>
      </c>
      <c r="AB86" s="26" t="s">
        <v>272</v>
      </c>
      <c r="AC86" s="65">
        <v>790000162612</v>
      </c>
      <c r="AD86" s="26" t="s">
        <v>329</v>
      </c>
      <c r="AE86" s="26" t="s">
        <v>276</v>
      </c>
      <c r="AF86" s="30">
        <v>517.5</v>
      </c>
      <c r="AG86" s="30">
        <v>0</v>
      </c>
      <c r="AH86" s="30">
        <v>0</v>
      </c>
      <c r="AI86" s="26" t="s">
        <v>500</v>
      </c>
    </row>
    <row r="87" spans="1:35" s="12" customFormat="1" ht="60" hidden="1" customHeight="1" x14ac:dyDescent="0.25">
      <c r="A87" s="59" t="s">
        <v>19</v>
      </c>
      <c r="B87" s="26">
        <v>2013</v>
      </c>
      <c r="C87" s="26" t="s">
        <v>38</v>
      </c>
      <c r="D87" s="64" t="s">
        <v>262</v>
      </c>
      <c r="E87" s="26" t="s">
        <v>23</v>
      </c>
      <c r="F87" s="26" t="s">
        <v>338</v>
      </c>
      <c r="G87" s="66">
        <v>41654</v>
      </c>
      <c r="H87" s="66">
        <v>41831</v>
      </c>
      <c r="I87" s="35"/>
      <c r="J87" s="30">
        <v>3000000</v>
      </c>
      <c r="K87" s="55">
        <v>3000000</v>
      </c>
      <c r="L87" s="19"/>
      <c r="M87" s="19"/>
      <c r="N87" s="30">
        <v>3000000</v>
      </c>
      <c r="O87" s="30">
        <v>3000000</v>
      </c>
      <c r="P87" s="30">
        <v>3000000</v>
      </c>
      <c r="Q87" s="57">
        <f t="shared" si="29"/>
        <v>3000000</v>
      </c>
      <c r="R87" s="56">
        <f t="shared" si="29"/>
        <v>3000000</v>
      </c>
      <c r="S87" s="56">
        <f t="shared" si="30"/>
        <v>3000000</v>
      </c>
      <c r="T87" s="57">
        <f t="shared" si="24"/>
        <v>3000000</v>
      </c>
      <c r="U87" s="56">
        <f t="shared" si="31"/>
        <v>3000000</v>
      </c>
      <c r="V87" s="56">
        <f t="shared" si="26"/>
        <v>3000000</v>
      </c>
      <c r="W87" s="57">
        <f t="shared" si="32"/>
        <v>3000000</v>
      </c>
      <c r="X87" s="76">
        <v>1</v>
      </c>
      <c r="Y87" s="76">
        <v>1</v>
      </c>
      <c r="Z87" s="26" t="s">
        <v>302</v>
      </c>
      <c r="AA87" s="26" t="s">
        <v>38</v>
      </c>
      <c r="AB87" s="26" t="s">
        <v>265</v>
      </c>
      <c r="AC87" s="74" t="s">
        <v>535</v>
      </c>
      <c r="AD87" s="26" t="s">
        <v>325</v>
      </c>
      <c r="AE87" s="74" t="s">
        <v>536</v>
      </c>
      <c r="AF87" s="30">
        <v>19981.66</v>
      </c>
      <c r="AG87" s="30">
        <v>0</v>
      </c>
      <c r="AH87" s="30">
        <v>319571.37</v>
      </c>
      <c r="AI87" s="26" t="s">
        <v>537</v>
      </c>
    </row>
    <row r="88" spans="1:35" s="12" customFormat="1" ht="64.5" hidden="1" customHeight="1" x14ac:dyDescent="0.25">
      <c r="A88" s="59" t="s">
        <v>19</v>
      </c>
      <c r="B88" s="26">
        <v>2013</v>
      </c>
      <c r="C88" s="26" t="s">
        <v>20</v>
      </c>
      <c r="D88" s="64" t="s">
        <v>263</v>
      </c>
      <c r="E88" s="26" t="s">
        <v>23</v>
      </c>
      <c r="F88" s="26" t="s">
        <v>31</v>
      </c>
      <c r="G88" s="70">
        <v>41609</v>
      </c>
      <c r="H88" s="70">
        <v>41791</v>
      </c>
      <c r="I88" s="35"/>
      <c r="J88" s="30">
        <v>1900000</v>
      </c>
      <c r="K88" s="30">
        <v>1900000</v>
      </c>
      <c r="L88" s="19"/>
      <c r="M88" s="19"/>
      <c r="N88" s="30">
        <v>0</v>
      </c>
      <c r="O88" s="30">
        <v>0</v>
      </c>
      <c r="P88" s="30">
        <v>0</v>
      </c>
      <c r="Q88" s="57">
        <v>1900000</v>
      </c>
      <c r="R88" s="56">
        <f t="shared" si="29"/>
        <v>1900000</v>
      </c>
      <c r="S88" s="56">
        <v>0</v>
      </c>
      <c r="T88" s="57">
        <f t="shared" si="24"/>
        <v>0</v>
      </c>
      <c r="U88" s="56">
        <f t="shared" si="31"/>
        <v>0</v>
      </c>
      <c r="V88" s="56">
        <f t="shared" si="26"/>
        <v>0</v>
      </c>
      <c r="W88" s="57">
        <f t="shared" si="32"/>
        <v>0</v>
      </c>
      <c r="X88" s="76">
        <v>0</v>
      </c>
      <c r="Y88" s="76">
        <v>0</v>
      </c>
      <c r="Z88" s="26" t="s">
        <v>303</v>
      </c>
      <c r="AA88" s="26" t="s">
        <v>20</v>
      </c>
      <c r="AB88" s="26"/>
      <c r="AC88" s="26"/>
      <c r="AD88" s="26"/>
      <c r="AE88" s="26"/>
      <c r="AF88" s="30"/>
      <c r="AG88" s="30"/>
      <c r="AH88" s="30"/>
      <c r="AI88" s="26" t="s">
        <v>483</v>
      </c>
    </row>
    <row r="89" spans="1:35" s="12" customFormat="1" ht="30" hidden="1" customHeight="1" x14ac:dyDescent="0.25">
      <c r="A89" s="59" t="s">
        <v>19</v>
      </c>
      <c r="B89" s="26">
        <v>2013</v>
      </c>
      <c r="C89" s="26" t="s">
        <v>234</v>
      </c>
      <c r="D89" s="64" t="s">
        <v>264</v>
      </c>
      <c r="E89" s="26" t="s">
        <v>23</v>
      </c>
      <c r="F89" s="26" t="s">
        <v>234</v>
      </c>
      <c r="G89" s="63">
        <v>41690</v>
      </c>
      <c r="H89" s="63">
        <v>41835</v>
      </c>
      <c r="I89" s="35"/>
      <c r="J89" s="30">
        <v>22915779</v>
      </c>
      <c r="K89" s="30">
        <v>22915779</v>
      </c>
      <c r="L89" s="19"/>
      <c r="M89" s="19"/>
      <c r="N89" s="30">
        <v>22915778.939999998</v>
      </c>
      <c r="O89" s="30">
        <v>22908401.850000001</v>
      </c>
      <c r="P89" s="30">
        <v>22824180.850000001</v>
      </c>
      <c r="Q89" s="57">
        <f t="shared" ref="Q89:R104" si="33">J89</f>
        <v>22915779</v>
      </c>
      <c r="R89" s="56">
        <f t="shared" si="29"/>
        <v>22915779</v>
      </c>
      <c r="S89" s="56">
        <f t="shared" si="30"/>
        <v>22915779</v>
      </c>
      <c r="T89" s="57">
        <f t="shared" si="24"/>
        <v>22908401.850000001</v>
      </c>
      <c r="U89" s="56">
        <f t="shared" si="31"/>
        <v>22824180.850000001</v>
      </c>
      <c r="V89" s="56">
        <f t="shared" si="26"/>
        <v>22824180.850000001</v>
      </c>
      <c r="W89" s="57">
        <f t="shared" si="32"/>
        <v>22824180.850000001</v>
      </c>
      <c r="X89" s="76">
        <v>1</v>
      </c>
      <c r="Y89" s="76">
        <v>0.99860000000000004</v>
      </c>
      <c r="Z89" s="26" t="s">
        <v>304</v>
      </c>
      <c r="AA89" s="26" t="s">
        <v>234</v>
      </c>
      <c r="AB89" s="26" t="s">
        <v>272</v>
      </c>
      <c r="AC89" s="26" t="s">
        <v>538</v>
      </c>
      <c r="AD89" s="26" t="s">
        <v>326</v>
      </c>
      <c r="AE89" s="26" t="s">
        <v>321</v>
      </c>
      <c r="AF89" s="30">
        <v>206.80999999999997</v>
      </c>
      <c r="AG89" s="30">
        <v>0</v>
      </c>
      <c r="AH89" s="30">
        <v>84221.040000000445</v>
      </c>
      <c r="AI89" s="26" t="s">
        <v>501</v>
      </c>
    </row>
    <row r="90" spans="1:35" s="12" customFormat="1" ht="45" customHeight="1" x14ac:dyDescent="0.25">
      <c r="A90" s="59" t="s">
        <v>19</v>
      </c>
      <c r="B90" s="26">
        <v>2014</v>
      </c>
      <c r="C90" s="59" t="s">
        <v>31</v>
      </c>
      <c r="D90" s="54" t="s">
        <v>351</v>
      </c>
      <c r="E90" s="26" t="s">
        <v>311</v>
      </c>
      <c r="F90" s="26" t="s">
        <v>31</v>
      </c>
      <c r="G90" s="63" t="s">
        <v>342</v>
      </c>
      <c r="H90" s="63" t="s">
        <v>342</v>
      </c>
      <c r="I90" s="35"/>
      <c r="J90" s="30">
        <v>35000000</v>
      </c>
      <c r="K90" s="30">
        <v>35000000</v>
      </c>
      <c r="L90" s="19"/>
      <c r="M90" s="19"/>
      <c r="N90" s="30">
        <v>35000000</v>
      </c>
      <c r="O90" s="30">
        <v>34965000</v>
      </c>
      <c r="P90" s="30">
        <v>34965000</v>
      </c>
      <c r="Q90" s="57">
        <f t="shared" si="33"/>
        <v>35000000</v>
      </c>
      <c r="R90" s="57">
        <f t="shared" si="33"/>
        <v>35000000</v>
      </c>
      <c r="S90" s="56">
        <f t="shared" si="30"/>
        <v>35000000</v>
      </c>
      <c r="T90" s="57">
        <f>O90</f>
        <v>34965000</v>
      </c>
      <c r="U90" s="56">
        <f>V90</f>
        <v>34965000</v>
      </c>
      <c r="V90" s="56">
        <f>P90</f>
        <v>34965000</v>
      </c>
      <c r="W90" s="57">
        <f t="shared" si="32"/>
        <v>34965000</v>
      </c>
      <c r="X90" s="76">
        <v>0.43969999999999998</v>
      </c>
      <c r="Y90" s="76">
        <f>X90</f>
        <v>0.43969999999999998</v>
      </c>
      <c r="Z90" s="26"/>
      <c r="AA90" s="26"/>
      <c r="AB90" s="26" t="s">
        <v>29</v>
      </c>
      <c r="AC90" s="26"/>
      <c r="AD90" s="26" t="s">
        <v>401</v>
      </c>
      <c r="AE90" s="26" t="s">
        <v>402</v>
      </c>
      <c r="AF90" s="30">
        <v>72498.13</v>
      </c>
      <c r="AG90" s="30">
        <v>0</v>
      </c>
      <c r="AH90" s="30">
        <v>25311316.940000001</v>
      </c>
      <c r="AI90" s="26" t="s">
        <v>485</v>
      </c>
    </row>
    <row r="91" spans="1:35" s="12" customFormat="1" ht="75" customHeight="1" x14ac:dyDescent="0.25">
      <c r="A91" s="99" t="s">
        <v>19</v>
      </c>
      <c r="B91" s="101">
        <v>2014</v>
      </c>
      <c r="C91" s="99" t="s">
        <v>31</v>
      </c>
      <c r="D91" s="54" t="s">
        <v>352</v>
      </c>
      <c r="E91" s="26"/>
      <c r="F91" s="26" t="s">
        <v>31</v>
      </c>
      <c r="G91" s="26"/>
      <c r="H91" s="26"/>
      <c r="I91" s="35"/>
      <c r="J91" s="30">
        <f t="shared" ref="J91:K91" si="34">J92+J93</f>
        <v>82000000</v>
      </c>
      <c r="K91" s="30">
        <f t="shared" si="34"/>
        <v>82000000</v>
      </c>
      <c r="L91" s="19"/>
      <c r="M91" s="19"/>
      <c r="N91" s="30">
        <v>76750000</v>
      </c>
      <c r="O91" s="30">
        <v>74270232.310000002</v>
      </c>
      <c r="P91" s="30">
        <v>50774565.602700002</v>
      </c>
      <c r="Q91" s="57">
        <f t="shared" si="33"/>
        <v>82000000</v>
      </c>
      <c r="R91" s="57">
        <f t="shared" si="33"/>
        <v>82000000</v>
      </c>
      <c r="S91" s="56">
        <f>N91</f>
        <v>76750000</v>
      </c>
      <c r="T91" s="57">
        <f>O91</f>
        <v>74270232.310000002</v>
      </c>
      <c r="U91" s="56">
        <f>V91</f>
        <v>50774565.602700002</v>
      </c>
      <c r="V91" s="56">
        <f>P91</f>
        <v>50774565.602700002</v>
      </c>
      <c r="W91" s="56">
        <f>V91</f>
        <v>50774565.602700002</v>
      </c>
      <c r="X91" s="76">
        <f>AVERAGE(X92:X93)</f>
        <v>0.64040000000000008</v>
      </c>
      <c r="Y91" s="76">
        <f>AVERAGE(Y92:Y93)</f>
        <v>0.64040000000000008</v>
      </c>
      <c r="Z91" s="26"/>
      <c r="AA91" s="26"/>
      <c r="AB91" s="26"/>
      <c r="AC91" s="26"/>
      <c r="AD91" s="61"/>
      <c r="AE91" s="61"/>
      <c r="AF91" s="30"/>
      <c r="AG91" s="30"/>
      <c r="AH91" s="30"/>
      <c r="AI91" s="61"/>
    </row>
    <row r="92" spans="1:35" s="12" customFormat="1" ht="45" hidden="1" customHeight="1" x14ac:dyDescent="0.25">
      <c r="A92" s="100"/>
      <c r="B92" s="102"/>
      <c r="C92" s="100"/>
      <c r="D92" s="31" t="s">
        <v>353</v>
      </c>
      <c r="E92" s="35" t="s">
        <v>23</v>
      </c>
      <c r="F92" s="35" t="s">
        <v>31</v>
      </c>
      <c r="G92" s="25">
        <v>42009</v>
      </c>
      <c r="H92" s="25">
        <v>42189</v>
      </c>
      <c r="I92" s="35"/>
      <c r="J92" s="19">
        <v>50000000</v>
      </c>
      <c r="K92" s="19">
        <v>50000000</v>
      </c>
      <c r="L92" s="19"/>
      <c r="M92" s="19"/>
      <c r="N92" s="19"/>
      <c r="O92" s="19">
        <v>42275525.009999998</v>
      </c>
      <c r="P92" s="19">
        <v>11868228.779999999</v>
      </c>
      <c r="Q92" s="18">
        <f t="shared" si="33"/>
        <v>50000000</v>
      </c>
      <c r="R92" s="18">
        <f t="shared" si="33"/>
        <v>50000000</v>
      </c>
      <c r="S92" s="22">
        <f>N92</f>
        <v>0</v>
      </c>
      <c r="T92" s="18">
        <f>O92</f>
        <v>42275525.009999998</v>
      </c>
      <c r="U92" s="22">
        <f>V92</f>
        <v>11868228.779999999</v>
      </c>
      <c r="V92" s="22">
        <f>P92</f>
        <v>11868228.779999999</v>
      </c>
      <c r="W92" s="22">
        <v>11931710</v>
      </c>
      <c r="X92" s="78">
        <v>0.28100000000000003</v>
      </c>
      <c r="Y92" s="78">
        <v>0.28100000000000003</v>
      </c>
      <c r="Z92" s="35"/>
      <c r="AA92" s="35"/>
      <c r="AB92" s="35"/>
      <c r="AC92" s="35"/>
      <c r="AD92" s="35"/>
      <c r="AE92" s="35"/>
      <c r="AF92" s="19"/>
      <c r="AG92" s="19"/>
      <c r="AH92" s="19"/>
      <c r="AI92" s="35"/>
    </row>
    <row r="93" spans="1:35" s="12" customFormat="1" ht="60" hidden="1" customHeight="1" x14ac:dyDescent="0.25">
      <c r="A93" s="100"/>
      <c r="B93" s="102"/>
      <c r="C93" s="100"/>
      <c r="D93" s="31" t="s">
        <v>354</v>
      </c>
      <c r="E93" s="35" t="s">
        <v>311</v>
      </c>
      <c r="F93" s="35" t="s">
        <v>31</v>
      </c>
      <c r="G93" s="25">
        <v>42004</v>
      </c>
      <c r="H93" s="25">
        <v>42013</v>
      </c>
      <c r="I93" s="35"/>
      <c r="J93" s="19">
        <v>32000000</v>
      </c>
      <c r="K93" s="19">
        <v>32000000</v>
      </c>
      <c r="L93" s="19"/>
      <c r="M93" s="19"/>
      <c r="N93" s="19"/>
      <c r="O93" s="19">
        <v>31994707.300000001</v>
      </c>
      <c r="P93" s="19">
        <v>31994707.300000001</v>
      </c>
      <c r="Q93" s="18">
        <f t="shared" si="33"/>
        <v>32000000</v>
      </c>
      <c r="R93" s="18">
        <f t="shared" si="33"/>
        <v>32000000</v>
      </c>
      <c r="S93" s="22">
        <f>N93</f>
        <v>0</v>
      </c>
      <c r="T93" s="18">
        <f>O93</f>
        <v>31994707.300000001</v>
      </c>
      <c r="U93" s="22">
        <f>V93</f>
        <v>31994707.300000001</v>
      </c>
      <c r="V93" s="22">
        <f>P93</f>
        <v>31994707.300000001</v>
      </c>
      <c r="W93" s="22">
        <f>V93</f>
        <v>31994707.300000001</v>
      </c>
      <c r="X93" s="78">
        <v>0.99980000000000002</v>
      </c>
      <c r="Y93" s="78">
        <v>0.99980000000000002</v>
      </c>
      <c r="Z93" s="35"/>
      <c r="AA93" s="35"/>
      <c r="AB93" s="35"/>
      <c r="AC93" s="35"/>
      <c r="AD93" s="35"/>
      <c r="AE93" s="35"/>
      <c r="AF93" s="19"/>
      <c r="AG93" s="19"/>
      <c r="AH93" s="19"/>
      <c r="AI93" s="35"/>
    </row>
    <row r="94" spans="1:35" s="12" customFormat="1" ht="60" customHeight="1" x14ac:dyDescent="0.25">
      <c r="A94" s="59" t="s">
        <v>19</v>
      </c>
      <c r="B94" s="26">
        <v>2014</v>
      </c>
      <c r="C94" s="59" t="s">
        <v>31</v>
      </c>
      <c r="D94" s="54" t="s">
        <v>355</v>
      </c>
      <c r="E94" s="26" t="s">
        <v>23</v>
      </c>
      <c r="F94" s="26" t="s">
        <v>338</v>
      </c>
      <c r="G94" s="63">
        <v>42020</v>
      </c>
      <c r="H94" s="63">
        <v>42169</v>
      </c>
      <c r="I94" s="35"/>
      <c r="J94" s="30">
        <v>4500000</v>
      </c>
      <c r="K94" s="30">
        <v>4500000</v>
      </c>
      <c r="L94" s="19"/>
      <c r="M94" s="19"/>
      <c r="N94" s="30">
        <v>4500000</v>
      </c>
      <c r="O94" s="30">
        <f>3704073.36+4500+791420.07</f>
        <v>4499993.43</v>
      </c>
      <c r="P94" s="30">
        <v>3064939.74</v>
      </c>
      <c r="Q94" s="57">
        <f t="shared" si="33"/>
        <v>4500000</v>
      </c>
      <c r="R94" s="57">
        <f t="shared" si="33"/>
        <v>4500000</v>
      </c>
      <c r="S94" s="56">
        <f t="shared" ref="S94:S101" si="35">R94</f>
        <v>4500000</v>
      </c>
      <c r="T94" s="57">
        <f t="shared" ref="T94:T146" si="36">O94</f>
        <v>4499993.43</v>
      </c>
      <c r="U94" s="56">
        <f t="shared" ref="U94:U146" si="37">V94</f>
        <v>3064939.74</v>
      </c>
      <c r="V94" s="56">
        <f t="shared" ref="V94:V146" si="38">P94</f>
        <v>3064939.74</v>
      </c>
      <c r="W94" s="57">
        <f t="shared" ref="W94:W146" si="39">V94</f>
        <v>3064939.74</v>
      </c>
      <c r="X94" s="76">
        <v>0.70820000000000005</v>
      </c>
      <c r="Y94" s="76">
        <v>0.7</v>
      </c>
      <c r="Z94" s="26"/>
      <c r="AA94" s="26"/>
      <c r="AB94" s="26" t="s">
        <v>345</v>
      </c>
      <c r="AC94" s="26">
        <v>264849500</v>
      </c>
      <c r="AD94" s="26" t="s">
        <v>403</v>
      </c>
      <c r="AE94" s="26" t="s">
        <v>404</v>
      </c>
      <c r="AF94" s="30">
        <v>31612.91</v>
      </c>
      <c r="AG94" s="30"/>
      <c r="AH94" s="30">
        <v>1730907.54</v>
      </c>
      <c r="AI94" s="26" t="s">
        <v>484</v>
      </c>
    </row>
    <row r="95" spans="1:35" s="12" customFormat="1" ht="60" customHeight="1" x14ac:dyDescent="0.25">
      <c r="A95" s="99" t="s">
        <v>19</v>
      </c>
      <c r="B95" s="101">
        <v>2014</v>
      </c>
      <c r="C95" s="99" t="s">
        <v>31</v>
      </c>
      <c r="D95" s="54" t="s">
        <v>262</v>
      </c>
      <c r="E95" s="26"/>
      <c r="F95" s="26" t="s">
        <v>338</v>
      </c>
      <c r="G95" s="63">
        <v>42045</v>
      </c>
      <c r="H95" s="63">
        <v>42291</v>
      </c>
      <c r="I95" s="35"/>
      <c r="J95" s="30">
        <f>J96+J97+J98</f>
        <v>38300000</v>
      </c>
      <c r="K95" s="30">
        <f>K96+K97+K98</f>
        <v>38300000</v>
      </c>
      <c r="L95" s="19"/>
      <c r="M95" s="19"/>
      <c r="N95" s="30">
        <f>N96+N97+N98</f>
        <v>38300000</v>
      </c>
      <c r="O95" s="30">
        <f>O96+O97+O98</f>
        <v>35012422.039999999</v>
      </c>
      <c r="P95" s="30">
        <f>P96+P97+P98</f>
        <v>21146088.049999997</v>
      </c>
      <c r="Q95" s="57">
        <f t="shared" si="33"/>
        <v>38300000</v>
      </c>
      <c r="R95" s="57">
        <f t="shared" si="33"/>
        <v>38300000</v>
      </c>
      <c r="S95" s="56">
        <f t="shared" si="35"/>
        <v>38300000</v>
      </c>
      <c r="T95" s="57">
        <f t="shared" si="36"/>
        <v>35012422.039999999</v>
      </c>
      <c r="U95" s="56">
        <f t="shared" si="37"/>
        <v>21146088.049999997</v>
      </c>
      <c r="V95" s="56">
        <f t="shared" si="38"/>
        <v>21146088.049999997</v>
      </c>
      <c r="W95" s="57">
        <f t="shared" si="39"/>
        <v>21146088.049999997</v>
      </c>
      <c r="X95" s="76">
        <v>0.84</v>
      </c>
      <c r="Y95" s="76">
        <v>0.83</v>
      </c>
      <c r="Z95" s="26"/>
      <c r="AA95" s="26"/>
      <c r="AB95" s="26" t="s">
        <v>345</v>
      </c>
      <c r="AC95" s="26" t="s">
        <v>405</v>
      </c>
      <c r="AD95" s="26" t="s">
        <v>406</v>
      </c>
      <c r="AE95" s="26" t="s">
        <v>407</v>
      </c>
      <c r="AF95" s="30">
        <v>456021.12</v>
      </c>
      <c r="AG95" s="30"/>
      <c r="AH95" s="30">
        <v>18910172.300000001</v>
      </c>
      <c r="AI95" s="26" t="s">
        <v>484</v>
      </c>
    </row>
    <row r="96" spans="1:35" s="12" customFormat="1" ht="60" hidden="1" customHeight="1" x14ac:dyDescent="0.25">
      <c r="A96" s="100"/>
      <c r="B96" s="102"/>
      <c r="C96" s="100"/>
      <c r="D96" s="31" t="s">
        <v>356</v>
      </c>
      <c r="E96" s="35" t="s">
        <v>23</v>
      </c>
      <c r="F96" s="35" t="s">
        <v>338</v>
      </c>
      <c r="G96" s="25">
        <v>42045</v>
      </c>
      <c r="H96" s="25">
        <v>42164</v>
      </c>
      <c r="I96" s="35"/>
      <c r="J96" s="19">
        <v>9000000</v>
      </c>
      <c r="K96" s="19">
        <v>9000000</v>
      </c>
      <c r="L96" s="19"/>
      <c r="M96" s="19"/>
      <c r="N96" s="19">
        <v>9000000</v>
      </c>
      <c r="O96" s="19">
        <f>14694422.04+38300</f>
        <v>14732722.039999999</v>
      </c>
      <c r="P96" s="19">
        <v>12158254.949999999</v>
      </c>
      <c r="Q96" s="18">
        <f t="shared" si="33"/>
        <v>9000000</v>
      </c>
      <c r="R96" s="18">
        <f t="shared" si="33"/>
        <v>9000000</v>
      </c>
      <c r="S96" s="22">
        <f t="shared" si="35"/>
        <v>9000000</v>
      </c>
      <c r="T96" s="18">
        <f t="shared" si="36"/>
        <v>14732722.039999999</v>
      </c>
      <c r="U96" s="22">
        <f t="shared" si="37"/>
        <v>12158254.949999999</v>
      </c>
      <c r="V96" s="22">
        <f t="shared" si="38"/>
        <v>12158254.949999999</v>
      </c>
      <c r="W96" s="18">
        <f t="shared" si="39"/>
        <v>12158254.949999999</v>
      </c>
      <c r="X96" s="27">
        <v>0.84209999999999996</v>
      </c>
      <c r="Y96" s="27">
        <v>0.83</v>
      </c>
      <c r="Z96" s="35"/>
      <c r="AA96" s="35"/>
      <c r="AB96" s="35"/>
      <c r="AC96" s="35"/>
      <c r="AD96" s="35"/>
      <c r="AE96" s="35"/>
      <c r="AF96" s="19"/>
      <c r="AG96" s="19"/>
      <c r="AH96" s="19"/>
      <c r="AI96" s="35" t="s">
        <v>468</v>
      </c>
    </row>
    <row r="97" spans="1:35" s="12" customFormat="1" ht="60" hidden="1" customHeight="1" x14ac:dyDescent="0.25">
      <c r="A97" s="100"/>
      <c r="B97" s="102"/>
      <c r="C97" s="100"/>
      <c r="D97" s="31" t="s">
        <v>357</v>
      </c>
      <c r="E97" s="35" t="s">
        <v>23</v>
      </c>
      <c r="F97" s="35" t="s">
        <v>338</v>
      </c>
      <c r="G97" s="25">
        <v>42045</v>
      </c>
      <c r="H97" s="25">
        <v>42164</v>
      </c>
      <c r="I97" s="35"/>
      <c r="J97" s="19">
        <v>9000000</v>
      </c>
      <c r="K97" s="19">
        <v>9000000</v>
      </c>
      <c r="L97" s="19"/>
      <c r="M97" s="19"/>
      <c r="N97" s="19">
        <v>9000000</v>
      </c>
      <c r="O97" s="19">
        <v>0</v>
      </c>
      <c r="P97" s="19">
        <v>0</v>
      </c>
      <c r="Q97" s="18">
        <f t="shared" si="33"/>
        <v>9000000</v>
      </c>
      <c r="R97" s="18">
        <f t="shared" si="33"/>
        <v>9000000</v>
      </c>
      <c r="S97" s="22">
        <f t="shared" si="35"/>
        <v>9000000</v>
      </c>
      <c r="T97" s="18">
        <f t="shared" si="36"/>
        <v>0</v>
      </c>
      <c r="U97" s="22">
        <f t="shared" si="37"/>
        <v>0</v>
      </c>
      <c r="V97" s="22">
        <f t="shared" si="38"/>
        <v>0</v>
      </c>
      <c r="W97" s="18">
        <f t="shared" si="39"/>
        <v>0</v>
      </c>
      <c r="X97" s="27">
        <v>0</v>
      </c>
      <c r="Y97" s="27">
        <v>0</v>
      </c>
      <c r="Z97" s="35"/>
      <c r="AA97" s="35"/>
      <c r="AB97" s="35"/>
      <c r="AC97" s="35"/>
      <c r="AD97" s="35"/>
      <c r="AE97" s="35"/>
      <c r="AF97" s="19"/>
      <c r="AG97" s="19"/>
      <c r="AH97" s="19"/>
      <c r="AI97" s="35" t="s">
        <v>468</v>
      </c>
    </row>
    <row r="98" spans="1:35" s="12" customFormat="1" ht="45" hidden="1" customHeight="1" x14ac:dyDescent="0.25">
      <c r="A98" s="100"/>
      <c r="B98" s="102"/>
      <c r="C98" s="100"/>
      <c r="D98" s="31" t="s">
        <v>358</v>
      </c>
      <c r="E98" s="35" t="s">
        <v>311</v>
      </c>
      <c r="F98" s="35" t="s">
        <v>338</v>
      </c>
      <c r="G98" s="25"/>
      <c r="H98" s="25"/>
      <c r="I98" s="35"/>
      <c r="J98" s="19">
        <v>20300000</v>
      </c>
      <c r="K98" s="19">
        <v>20300000</v>
      </c>
      <c r="L98" s="19"/>
      <c r="M98" s="19"/>
      <c r="N98" s="19">
        <v>20300000</v>
      </c>
      <c r="O98" s="19">
        <v>20279700</v>
      </c>
      <c r="P98" s="19">
        <v>8987833.0999999996</v>
      </c>
      <c r="Q98" s="18">
        <f t="shared" si="33"/>
        <v>20300000</v>
      </c>
      <c r="R98" s="18">
        <f t="shared" si="33"/>
        <v>20300000</v>
      </c>
      <c r="S98" s="22">
        <f t="shared" si="35"/>
        <v>20300000</v>
      </c>
      <c r="T98" s="18">
        <f t="shared" si="36"/>
        <v>20279700</v>
      </c>
      <c r="U98" s="22">
        <f t="shared" si="37"/>
        <v>8987833.0999999996</v>
      </c>
      <c r="V98" s="22">
        <f t="shared" si="38"/>
        <v>8987833.0999999996</v>
      </c>
      <c r="W98" s="18">
        <f t="shared" si="39"/>
        <v>8987833.0999999996</v>
      </c>
      <c r="X98" s="27">
        <v>0.44</v>
      </c>
      <c r="Y98" s="27">
        <v>0.44</v>
      </c>
      <c r="Z98" s="35"/>
      <c r="AA98" s="35"/>
      <c r="AB98" s="35"/>
      <c r="AC98" s="35"/>
      <c r="AD98" s="35"/>
      <c r="AE98" s="35"/>
      <c r="AF98" s="19"/>
      <c r="AG98" s="19"/>
      <c r="AH98" s="19"/>
      <c r="AI98" s="35"/>
    </row>
    <row r="99" spans="1:35" s="12" customFormat="1" ht="125.25" customHeight="1" x14ac:dyDescent="0.25">
      <c r="A99" s="99" t="s">
        <v>19</v>
      </c>
      <c r="B99" s="101">
        <v>2014</v>
      </c>
      <c r="C99" s="101" t="s">
        <v>58</v>
      </c>
      <c r="D99" s="54" t="s">
        <v>359</v>
      </c>
      <c r="E99" s="26"/>
      <c r="F99" s="26" t="s">
        <v>338</v>
      </c>
      <c r="G99" s="63"/>
      <c r="H99" s="63"/>
      <c r="I99" s="35"/>
      <c r="J99" s="30">
        <f>J100+J101+J102</f>
        <v>20792394</v>
      </c>
      <c r="K99" s="30">
        <f>J99+L99+M99</f>
        <v>20792394</v>
      </c>
      <c r="L99" s="19">
        <f>L100+L101+L102</f>
        <v>0</v>
      </c>
      <c r="M99" s="19"/>
      <c r="N99" s="56">
        <v>20792394</v>
      </c>
      <c r="O99" s="30">
        <v>4043945.01</v>
      </c>
      <c r="P99" s="30">
        <v>4035122.38</v>
      </c>
      <c r="Q99" s="57">
        <f t="shared" si="33"/>
        <v>20792394</v>
      </c>
      <c r="R99" s="57">
        <f t="shared" si="33"/>
        <v>20792394</v>
      </c>
      <c r="S99" s="56">
        <f t="shared" si="35"/>
        <v>20792394</v>
      </c>
      <c r="T99" s="57">
        <f t="shared" si="36"/>
        <v>4043945.01</v>
      </c>
      <c r="U99" s="56">
        <f t="shared" si="37"/>
        <v>4035122.38</v>
      </c>
      <c r="V99" s="56">
        <f t="shared" si="38"/>
        <v>4035122.38</v>
      </c>
      <c r="W99" s="57">
        <f t="shared" si="39"/>
        <v>4035122.38</v>
      </c>
      <c r="X99" s="76">
        <v>0.5</v>
      </c>
      <c r="Y99" s="76">
        <v>0.5</v>
      </c>
      <c r="Z99" s="26"/>
      <c r="AA99" s="26"/>
      <c r="AB99" s="26" t="s">
        <v>345</v>
      </c>
      <c r="AC99" s="26" t="s">
        <v>408</v>
      </c>
      <c r="AD99" s="26" t="s">
        <v>406</v>
      </c>
      <c r="AE99" s="26" t="s">
        <v>409</v>
      </c>
      <c r="AF99" s="30">
        <v>296248.15999999997</v>
      </c>
      <c r="AG99" s="30"/>
      <c r="AH99" s="30">
        <v>17032727.379999999</v>
      </c>
      <c r="AI99" s="26" t="s">
        <v>539</v>
      </c>
    </row>
    <row r="100" spans="1:35" s="12" customFormat="1" ht="30" hidden="1" customHeight="1" x14ac:dyDescent="0.25">
      <c r="A100" s="100"/>
      <c r="B100" s="102"/>
      <c r="C100" s="102"/>
      <c r="D100" s="31" t="s">
        <v>360</v>
      </c>
      <c r="E100" s="35" t="s">
        <v>311</v>
      </c>
      <c r="F100" s="35" t="s">
        <v>338</v>
      </c>
      <c r="G100" s="25"/>
      <c r="H100" s="25"/>
      <c r="I100" s="35"/>
      <c r="J100" s="19">
        <v>4047993</v>
      </c>
      <c r="K100" s="19"/>
      <c r="L100" s="19"/>
      <c r="M100" s="19"/>
      <c r="N100" s="19"/>
      <c r="O100" s="29">
        <v>4047993</v>
      </c>
      <c r="P100" s="19">
        <v>4035122.38</v>
      </c>
      <c r="Q100" s="18">
        <f t="shared" si="33"/>
        <v>4047993</v>
      </c>
      <c r="R100" s="18">
        <f t="shared" ref="R100:R101" si="40">M100</f>
        <v>0</v>
      </c>
      <c r="S100" s="22">
        <f t="shared" si="35"/>
        <v>0</v>
      </c>
      <c r="T100" s="18">
        <f t="shared" si="36"/>
        <v>4047993</v>
      </c>
      <c r="U100" s="22">
        <f t="shared" si="37"/>
        <v>4035122.38</v>
      </c>
      <c r="V100" s="22">
        <f t="shared" si="38"/>
        <v>4035122.38</v>
      </c>
      <c r="W100" s="18">
        <f t="shared" si="39"/>
        <v>4035122.38</v>
      </c>
      <c r="X100" s="27"/>
      <c r="Y100" s="27"/>
      <c r="Z100" s="35"/>
      <c r="AA100" s="35"/>
      <c r="AB100" s="35"/>
      <c r="AC100" s="35"/>
      <c r="AD100" s="35"/>
      <c r="AE100" s="35"/>
      <c r="AF100" s="19"/>
      <c r="AG100" s="19"/>
      <c r="AH100" s="19"/>
      <c r="AI100" s="35"/>
    </row>
    <row r="101" spans="1:35" s="12" customFormat="1" ht="75" hidden="1" customHeight="1" x14ac:dyDescent="0.25">
      <c r="A101" s="100"/>
      <c r="B101" s="102"/>
      <c r="C101" s="102"/>
      <c r="D101" s="31" t="s">
        <v>361</v>
      </c>
      <c r="E101" s="35" t="s">
        <v>23</v>
      </c>
      <c r="F101" s="35" t="s">
        <v>338</v>
      </c>
      <c r="G101" s="25"/>
      <c r="H101" s="25"/>
      <c r="I101" s="35"/>
      <c r="J101" s="19">
        <v>16744401</v>
      </c>
      <c r="K101" s="19"/>
      <c r="L101" s="19"/>
      <c r="M101" s="19"/>
      <c r="N101" s="19"/>
      <c r="O101" s="19">
        <v>0</v>
      </c>
      <c r="P101" s="19">
        <v>0</v>
      </c>
      <c r="Q101" s="18">
        <f t="shared" si="33"/>
        <v>16744401</v>
      </c>
      <c r="R101" s="18">
        <f t="shared" si="40"/>
        <v>0</v>
      </c>
      <c r="S101" s="22">
        <f t="shared" si="35"/>
        <v>0</v>
      </c>
      <c r="T101" s="18">
        <f t="shared" si="36"/>
        <v>0</v>
      </c>
      <c r="U101" s="22">
        <f t="shared" si="37"/>
        <v>0</v>
      </c>
      <c r="V101" s="22">
        <f t="shared" si="38"/>
        <v>0</v>
      </c>
      <c r="W101" s="18">
        <f t="shared" si="39"/>
        <v>0</v>
      </c>
      <c r="X101" s="27"/>
      <c r="Y101" s="27"/>
      <c r="Z101" s="35"/>
      <c r="AA101" s="35"/>
      <c r="AB101" s="35"/>
      <c r="AC101" s="35"/>
      <c r="AD101" s="35"/>
      <c r="AE101" s="35"/>
      <c r="AF101" s="19"/>
      <c r="AG101" s="19"/>
      <c r="AH101" s="19"/>
      <c r="AI101" s="35" t="s">
        <v>467</v>
      </c>
    </row>
    <row r="102" spans="1:35" s="12" customFormat="1" ht="45" hidden="1" customHeight="1" x14ac:dyDescent="0.25">
      <c r="A102" s="100"/>
      <c r="B102" s="102"/>
      <c r="C102" s="102"/>
      <c r="D102" s="31" t="s">
        <v>486</v>
      </c>
      <c r="E102" s="35"/>
      <c r="F102" s="35"/>
      <c r="G102" s="25"/>
      <c r="H102" s="25"/>
      <c r="I102" s="35"/>
      <c r="J102" s="19">
        <v>0</v>
      </c>
      <c r="K102" s="19"/>
      <c r="L102" s="19"/>
      <c r="M102" s="19">
        <v>621070.89999997616</v>
      </c>
      <c r="N102" s="19"/>
      <c r="O102" s="19"/>
      <c r="P102" s="19"/>
      <c r="Q102" s="18">
        <f t="shared" si="33"/>
        <v>0</v>
      </c>
      <c r="R102" s="18">
        <v>0</v>
      </c>
      <c r="S102" s="22">
        <v>0</v>
      </c>
      <c r="T102" s="18">
        <f t="shared" si="36"/>
        <v>0</v>
      </c>
      <c r="U102" s="22">
        <f t="shared" si="37"/>
        <v>0</v>
      </c>
      <c r="V102" s="22">
        <f t="shared" si="38"/>
        <v>0</v>
      </c>
      <c r="W102" s="18">
        <f t="shared" si="39"/>
        <v>0</v>
      </c>
      <c r="X102" s="27"/>
      <c r="Y102" s="27"/>
      <c r="Z102" s="35"/>
      <c r="AA102" s="35"/>
      <c r="AB102" s="35"/>
      <c r="AC102" s="35"/>
      <c r="AD102" s="35"/>
      <c r="AE102" s="35"/>
      <c r="AF102" s="19"/>
      <c r="AG102" s="19" t="s">
        <v>487</v>
      </c>
      <c r="AH102" s="19" t="s">
        <v>488</v>
      </c>
      <c r="AI102" s="35" t="s">
        <v>489</v>
      </c>
    </row>
    <row r="103" spans="1:35" s="12" customFormat="1" ht="60" customHeight="1" x14ac:dyDescent="0.25">
      <c r="A103" s="59" t="s">
        <v>19</v>
      </c>
      <c r="B103" s="26">
        <v>2014</v>
      </c>
      <c r="C103" s="26" t="s">
        <v>31</v>
      </c>
      <c r="D103" s="54" t="s">
        <v>362</v>
      </c>
      <c r="E103" s="26" t="s">
        <v>311</v>
      </c>
      <c r="F103" s="26" t="s">
        <v>338</v>
      </c>
      <c r="G103" s="63"/>
      <c r="H103" s="63"/>
      <c r="I103" s="35"/>
      <c r="J103" s="30">
        <v>10000000</v>
      </c>
      <c r="K103" s="30">
        <v>10000000</v>
      </c>
      <c r="L103" s="19"/>
      <c r="M103" s="19"/>
      <c r="N103" s="30">
        <v>10000000</v>
      </c>
      <c r="O103" s="30">
        <v>10000000</v>
      </c>
      <c r="P103" s="30">
        <v>9989807.0800000001</v>
      </c>
      <c r="Q103" s="57">
        <f t="shared" si="33"/>
        <v>10000000</v>
      </c>
      <c r="R103" s="57">
        <f t="shared" si="33"/>
        <v>10000000</v>
      </c>
      <c r="S103" s="56">
        <f t="shared" ref="S103:S110" si="41">R103</f>
        <v>10000000</v>
      </c>
      <c r="T103" s="57">
        <f t="shared" si="36"/>
        <v>10000000</v>
      </c>
      <c r="U103" s="56">
        <f t="shared" si="37"/>
        <v>9989807.0800000001</v>
      </c>
      <c r="V103" s="56">
        <f t="shared" si="38"/>
        <v>9989807.0800000001</v>
      </c>
      <c r="W103" s="57">
        <f t="shared" si="39"/>
        <v>9989807.0800000001</v>
      </c>
      <c r="X103" s="76">
        <v>1</v>
      </c>
      <c r="Y103" s="76">
        <v>0.99</v>
      </c>
      <c r="Z103" s="26"/>
      <c r="AA103" s="26"/>
      <c r="AB103" s="26" t="s">
        <v>345</v>
      </c>
      <c r="AC103" s="26" t="s">
        <v>410</v>
      </c>
      <c r="AD103" s="26" t="s">
        <v>406</v>
      </c>
      <c r="AE103" s="26" t="s">
        <v>411</v>
      </c>
      <c r="AF103" s="30">
        <v>49975.08</v>
      </c>
      <c r="AG103" s="30"/>
      <c r="AH103" s="30">
        <v>75167.199999999997</v>
      </c>
      <c r="AI103" s="26" t="s">
        <v>540</v>
      </c>
    </row>
    <row r="104" spans="1:35" s="12" customFormat="1" ht="60" customHeight="1" x14ac:dyDescent="0.25">
      <c r="A104" s="59" t="s">
        <v>19</v>
      </c>
      <c r="B104" s="26">
        <v>2014</v>
      </c>
      <c r="C104" s="26" t="s">
        <v>58</v>
      </c>
      <c r="D104" s="54" t="s">
        <v>363</v>
      </c>
      <c r="E104" s="26" t="s">
        <v>23</v>
      </c>
      <c r="F104" s="26" t="s">
        <v>58</v>
      </c>
      <c r="G104" s="63">
        <v>42020</v>
      </c>
      <c r="H104" s="63">
        <v>42200</v>
      </c>
      <c r="I104" s="35"/>
      <c r="J104" s="30">
        <v>27409850</v>
      </c>
      <c r="K104" s="30">
        <v>27409850</v>
      </c>
      <c r="L104" s="19"/>
      <c r="M104" s="19"/>
      <c r="N104" s="30">
        <v>27409850</v>
      </c>
      <c r="O104" s="30">
        <v>27251490</v>
      </c>
      <c r="P104" s="30">
        <v>20262792.16</v>
      </c>
      <c r="Q104" s="57">
        <f t="shared" si="33"/>
        <v>27409850</v>
      </c>
      <c r="R104" s="57">
        <f t="shared" si="33"/>
        <v>27409850</v>
      </c>
      <c r="S104" s="56">
        <f t="shared" si="41"/>
        <v>27409850</v>
      </c>
      <c r="T104" s="57">
        <f t="shared" si="36"/>
        <v>27251490</v>
      </c>
      <c r="U104" s="56">
        <f t="shared" si="37"/>
        <v>20262792.16</v>
      </c>
      <c r="V104" s="56">
        <f t="shared" si="38"/>
        <v>20262792.16</v>
      </c>
      <c r="W104" s="57">
        <f t="shared" si="39"/>
        <v>20262792.16</v>
      </c>
      <c r="X104" s="76">
        <v>1</v>
      </c>
      <c r="Y104" s="76">
        <f>V104/T104</f>
        <v>0.74354804673065589</v>
      </c>
      <c r="Z104" s="26"/>
      <c r="AA104" s="26"/>
      <c r="AB104" s="26" t="s">
        <v>428</v>
      </c>
      <c r="AC104" s="26" t="s">
        <v>429</v>
      </c>
      <c r="AD104" s="26" t="s">
        <v>430</v>
      </c>
      <c r="AE104" s="26" t="s">
        <v>431</v>
      </c>
      <c r="AF104" s="30">
        <v>969.55</v>
      </c>
      <c r="AG104" s="30"/>
      <c r="AH104" s="30">
        <v>17121680.890000001</v>
      </c>
      <c r="AI104" s="26" t="s">
        <v>502</v>
      </c>
    </row>
    <row r="105" spans="1:35" s="12" customFormat="1" ht="60" customHeight="1" x14ac:dyDescent="0.25">
      <c r="A105" s="59" t="s">
        <v>19</v>
      </c>
      <c r="B105" s="26">
        <v>2014</v>
      </c>
      <c r="C105" s="26" t="s">
        <v>58</v>
      </c>
      <c r="D105" s="54" t="s">
        <v>364</v>
      </c>
      <c r="E105" s="26" t="s">
        <v>23</v>
      </c>
      <c r="F105" s="26" t="s">
        <v>58</v>
      </c>
      <c r="G105" s="63">
        <v>42020</v>
      </c>
      <c r="H105" s="63">
        <v>42200</v>
      </c>
      <c r="I105" s="35"/>
      <c r="J105" s="30">
        <v>15000000</v>
      </c>
      <c r="K105" s="30">
        <v>15000000</v>
      </c>
      <c r="L105" s="19"/>
      <c r="M105" s="19"/>
      <c r="N105" s="30">
        <v>15000000</v>
      </c>
      <c r="O105" s="30">
        <v>14985000</v>
      </c>
      <c r="P105" s="30">
        <v>14889394.76</v>
      </c>
      <c r="Q105" s="57">
        <f t="shared" ref="Q105:R136" si="42">J105</f>
        <v>15000000</v>
      </c>
      <c r="R105" s="57">
        <f t="shared" si="42"/>
        <v>15000000</v>
      </c>
      <c r="S105" s="56">
        <f t="shared" si="41"/>
        <v>15000000</v>
      </c>
      <c r="T105" s="57">
        <f t="shared" si="36"/>
        <v>14985000</v>
      </c>
      <c r="U105" s="56">
        <f t="shared" si="37"/>
        <v>14889394.76</v>
      </c>
      <c r="V105" s="56">
        <f t="shared" si="38"/>
        <v>14889394.76</v>
      </c>
      <c r="W105" s="57">
        <f t="shared" si="39"/>
        <v>14889394.76</v>
      </c>
      <c r="X105" s="76">
        <v>1</v>
      </c>
      <c r="Y105" s="76">
        <f>V105/T105</f>
        <v>0.99361993727060394</v>
      </c>
      <c r="Z105" s="26"/>
      <c r="AA105" s="26"/>
      <c r="AB105" s="26" t="s">
        <v>428</v>
      </c>
      <c r="AC105" s="26" t="s">
        <v>432</v>
      </c>
      <c r="AD105" s="26" t="s">
        <v>430</v>
      </c>
      <c r="AE105" s="26" t="s">
        <v>433</v>
      </c>
      <c r="AF105" s="30">
        <v>336.19</v>
      </c>
      <c r="AG105" s="30"/>
      <c r="AH105" s="30">
        <v>9308740.4499999993</v>
      </c>
      <c r="AI105" s="26" t="s">
        <v>503</v>
      </c>
    </row>
    <row r="106" spans="1:35" s="12" customFormat="1" ht="60" customHeight="1" x14ac:dyDescent="0.25">
      <c r="A106" s="59" t="s">
        <v>19</v>
      </c>
      <c r="B106" s="26">
        <v>2014</v>
      </c>
      <c r="C106" s="26" t="s">
        <v>58</v>
      </c>
      <c r="D106" s="54" t="s">
        <v>365</v>
      </c>
      <c r="E106" s="26" t="s">
        <v>23</v>
      </c>
      <c r="F106" s="26" t="s">
        <v>58</v>
      </c>
      <c r="G106" s="63">
        <v>42020</v>
      </c>
      <c r="H106" s="63">
        <v>42185</v>
      </c>
      <c r="I106" s="35"/>
      <c r="J106" s="30">
        <v>19000000</v>
      </c>
      <c r="K106" s="30">
        <v>19000000</v>
      </c>
      <c r="L106" s="19"/>
      <c r="M106" s="19"/>
      <c r="N106" s="30">
        <v>19000000</v>
      </c>
      <c r="O106" s="30">
        <v>18897539</v>
      </c>
      <c r="P106" s="30">
        <v>18878579.359999999</v>
      </c>
      <c r="Q106" s="57">
        <f t="shared" si="42"/>
        <v>19000000</v>
      </c>
      <c r="R106" s="57">
        <f t="shared" si="42"/>
        <v>19000000</v>
      </c>
      <c r="S106" s="56">
        <f t="shared" si="41"/>
        <v>19000000</v>
      </c>
      <c r="T106" s="57">
        <f t="shared" si="36"/>
        <v>18897539</v>
      </c>
      <c r="U106" s="56">
        <f t="shared" si="37"/>
        <v>18878579.359999999</v>
      </c>
      <c r="V106" s="56">
        <f>P106</f>
        <v>18878579.359999999</v>
      </c>
      <c r="W106" s="57">
        <f t="shared" si="39"/>
        <v>18878579.359999999</v>
      </c>
      <c r="X106" s="76">
        <v>1</v>
      </c>
      <c r="Y106" s="76">
        <v>0.81420000000000003</v>
      </c>
      <c r="Z106" s="26"/>
      <c r="AA106" s="26"/>
      <c r="AB106" s="26" t="s">
        <v>428</v>
      </c>
      <c r="AC106" s="26" t="s">
        <v>434</v>
      </c>
      <c r="AD106" s="26" t="s">
        <v>430</v>
      </c>
      <c r="AE106" s="26" t="s">
        <v>435</v>
      </c>
      <c r="AF106" s="30">
        <v>265.11</v>
      </c>
      <c r="AG106" s="30"/>
      <c r="AH106" s="30">
        <v>4914946.09</v>
      </c>
      <c r="AI106" s="26" t="s">
        <v>504</v>
      </c>
    </row>
    <row r="107" spans="1:35" s="12" customFormat="1" ht="60" customHeight="1" x14ac:dyDescent="0.25">
      <c r="A107" s="59" t="s">
        <v>19</v>
      </c>
      <c r="B107" s="26">
        <v>2014</v>
      </c>
      <c r="C107" s="26" t="s">
        <v>37</v>
      </c>
      <c r="D107" s="54" t="s">
        <v>366</v>
      </c>
      <c r="E107" s="26" t="s">
        <v>23</v>
      </c>
      <c r="F107" s="26" t="s">
        <v>338</v>
      </c>
      <c r="G107" s="63"/>
      <c r="H107" s="63">
        <v>42272</v>
      </c>
      <c r="I107" s="35"/>
      <c r="J107" s="30">
        <v>8000000</v>
      </c>
      <c r="K107" s="30">
        <v>8000000</v>
      </c>
      <c r="L107" s="19"/>
      <c r="M107" s="19"/>
      <c r="N107" s="30">
        <v>8000000</v>
      </c>
      <c r="O107" s="30">
        <v>7999999.8600000003</v>
      </c>
      <c r="P107" s="30">
        <v>5498890.5700000003</v>
      </c>
      <c r="Q107" s="57">
        <f t="shared" si="42"/>
        <v>8000000</v>
      </c>
      <c r="R107" s="57">
        <f t="shared" si="42"/>
        <v>8000000</v>
      </c>
      <c r="S107" s="56">
        <f t="shared" si="41"/>
        <v>8000000</v>
      </c>
      <c r="T107" s="57">
        <f t="shared" si="36"/>
        <v>7999999.8600000003</v>
      </c>
      <c r="U107" s="56">
        <f t="shared" si="37"/>
        <v>5498890.5700000003</v>
      </c>
      <c r="V107" s="56">
        <f t="shared" si="38"/>
        <v>5498890.5700000003</v>
      </c>
      <c r="W107" s="57">
        <f t="shared" si="39"/>
        <v>5498890.5700000003</v>
      </c>
      <c r="X107" s="76">
        <v>0.74480000000000002</v>
      </c>
      <c r="Y107" s="76">
        <v>0.69</v>
      </c>
      <c r="Z107" s="26"/>
      <c r="AA107" s="26" t="s">
        <v>338</v>
      </c>
      <c r="AB107" s="26" t="s">
        <v>345</v>
      </c>
      <c r="AC107" s="26" t="s">
        <v>412</v>
      </c>
      <c r="AD107" s="26" t="s">
        <v>406</v>
      </c>
      <c r="AE107" s="26" t="s">
        <v>413</v>
      </c>
      <c r="AF107" s="30">
        <v>67774.42</v>
      </c>
      <c r="AG107" s="30"/>
      <c r="AH107" s="30">
        <v>3892166.42</v>
      </c>
      <c r="AI107" s="26" t="s">
        <v>505</v>
      </c>
    </row>
    <row r="108" spans="1:35" s="12" customFormat="1" ht="45" customHeight="1" x14ac:dyDescent="0.25">
      <c r="A108" s="59" t="s">
        <v>19</v>
      </c>
      <c r="B108" s="26">
        <v>2014</v>
      </c>
      <c r="C108" s="26" t="s">
        <v>37</v>
      </c>
      <c r="D108" s="54" t="s">
        <v>367</v>
      </c>
      <c r="E108" s="26" t="s">
        <v>23</v>
      </c>
      <c r="F108" s="26" t="s">
        <v>37</v>
      </c>
      <c r="G108" s="63">
        <v>42023</v>
      </c>
      <c r="H108" s="63">
        <v>42140</v>
      </c>
      <c r="I108" s="35"/>
      <c r="J108" s="30">
        <v>15000000</v>
      </c>
      <c r="K108" s="30">
        <v>15000000</v>
      </c>
      <c r="L108" s="19"/>
      <c r="M108" s="19"/>
      <c r="N108" s="30">
        <v>15000000</v>
      </c>
      <c r="O108" s="30">
        <v>14950000</v>
      </c>
      <c r="P108" s="30">
        <v>14950000</v>
      </c>
      <c r="Q108" s="57">
        <f t="shared" si="42"/>
        <v>15000000</v>
      </c>
      <c r="R108" s="57">
        <f t="shared" si="42"/>
        <v>15000000</v>
      </c>
      <c r="S108" s="56">
        <f t="shared" si="41"/>
        <v>15000000</v>
      </c>
      <c r="T108" s="57">
        <f t="shared" si="36"/>
        <v>14950000</v>
      </c>
      <c r="U108" s="56">
        <f t="shared" si="37"/>
        <v>14950000</v>
      </c>
      <c r="V108" s="56">
        <f t="shared" si="38"/>
        <v>14950000</v>
      </c>
      <c r="W108" s="57">
        <f t="shared" si="39"/>
        <v>14950000</v>
      </c>
      <c r="X108" s="76">
        <v>1</v>
      </c>
      <c r="Y108" s="76">
        <v>1</v>
      </c>
      <c r="Z108" s="26"/>
      <c r="AA108" s="26"/>
      <c r="AB108" s="26" t="s">
        <v>34</v>
      </c>
      <c r="AC108" s="26" t="s">
        <v>506</v>
      </c>
      <c r="AD108" s="26" t="s">
        <v>438</v>
      </c>
      <c r="AE108" s="26" t="s">
        <v>490</v>
      </c>
      <c r="AF108" s="30">
        <v>174</v>
      </c>
      <c r="AG108" s="30"/>
      <c r="AH108" s="30">
        <v>5035113.38</v>
      </c>
      <c r="AI108" s="26" t="s">
        <v>491</v>
      </c>
    </row>
    <row r="109" spans="1:35" s="12" customFormat="1" ht="45" customHeight="1" x14ac:dyDescent="0.25">
      <c r="A109" s="59" t="s">
        <v>19</v>
      </c>
      <c r="B109" s="26">
        <v>2014</v>
      </c>
      <c r="C109" s="26" t="s">
        <v>37</v>
      </c>
      <c r="D109" s="54" t="s">
        <v>368</v>
      </c>
      <c r="E109" s="26" t="s">
        <v>23</v>
      </c>
      <c r="F109" s="26" t="s">
        <v>37</v>
      </c>
      <c r="G109" s="63">
        <v>42009</v>
      </c>
      <c r="H109" s="63">
        <v>42098</v>
      </c>
      <c r="I109" s="35"/>
      <c r="J109" s="30">
        <v>6000000</v>
      </c>
      <c r="K109" s="30">
        <v>6000000</v>
      </c>
      <c r="L109" s="19"/>
      <c r="M109" s="19"/>
      <c r="N109" s="30">
        <v>6000000</v>
      </c>
      <c r="O109" s="30">
        <v>5994000</v>
      </c>
      <c r="P109" s="30">
        <v>5994000</v>
      </c>
      <c r="Q109" s="57">
        <f t="shared" si="42"/>
        <v>6000000</v>
      </c>
      <c r="R109" s="57">
        <f t="shared" si="42"/>
        <v>6000000</v>
      </c>
      <c r="S109" s="56">
        <f t="shared" si="41"/>
        <v>6000000</v>
      </c>
      <c r="T109" s="57">
        <f t="shared" si="36"/>
        <v>5994000</v>
      </c>
      <c r="U109" s="56">
        <f t="shared" si="37"/>
        <v>5994000</v>
      </c>
      <c r="V109" s="56">
        <f t="shared" si="38"/>
        <v>5994000</v>
      </c>
      <c r="W109" s="57">
        <f t="shared" si="39"/>
        <v>5994000</v>
      </c>
      <c r="X109" s="76">
        <v>1</v>
      </c>
      <c r="Y109" s="76">
        <v>1</v>
      </c>
      <c r="Z109" s="26"/>
      <c r="AA109" s="26"/>
      <c r="AB109" s="26" t="s">
        <v>34</v>
      </c>
      <c r="AC109" s="26" t="s">
        <v>507</v>
      </c>
      <c r="AD109" s="26" t="s">
        <v>438</v>
      </c>
      <c r="AE109" s="26" t="s">
        <v>439</v>
      </c>
      <c r="AF109" s="30">
        <v>2.58</v>
      </c>
      <c r="AG109" s="30"/>
      <c r="AH109" s="30">
        <v>904478.53</v>
      </c>
      <c r="AI109" s="26" t="s">
        <v>508</v>
      </c>
    </row>
    <row r="110" spans="1:35" s="12" customFormat="1" ht="45" customHeight="1" x14ac:dyDescent="0.25">
      <c r="A110" s="99" t="s">
        <v>19</v>
      </c>
      <c r="B110" s="101">
        <v>2014</v>
      </c>
      <c r="C110" s="101" t="s">
        <v>37</v>
      </c>
      <c r="D110" s="54" t="s">
        <v>369</v>
      </c>
      <c r="E110" s="26"/>
      <c r="F110" s="26" t="s">
        <v>37</v>
      </c>
      <c r="G110" s="63">
        <v>42009</v>
      </c>
      <c r="H110" s="63">
        <v>42098</v>
      </c>
      <c r="I110" s="35"/>
      <c r="J110" s="30">
        <f>J111+J112</f>
        <v>6000000</v>
      </c>
      <c r="K110" s="30">
        <f>K111+K112</f>
        <v>6000000</v>
      </c>
      <c r="L110" s="19"/>
      <c r="M110" s="19"/>
      <c r="N110" s="30">
        <v>6000000</v>
      </c>
      <c r="O110" s="30">
        <v>5990759.8600000003</v>
      </c>
      <c r="P110" s="30">
        <v>3865407.79</v>
      </c>
      <c r="Q110" s="57">
        <f t="shared" si="42"/>
        <v>6000000</v>
      </c>
      <c r="R110" s="57">
        <f t="shared" si="42"/>
        <v>6000000</v>
      </c>
      <c r="S110" s="56">
        <f t="shared" si="41"/>
        <v>6000000</v>
      </c>
      <c r="T110" s="57">
        <f t="shared" si="36"/>
        <v>5990759.8600000003</v>
      </c>
      <c r="U110" s="56">
        <f t="shared" si="37"/>
        <v>3865407.79</v>
      </c>
      <c r="V110" s="56">
        <f t="shared" si="38"/>
        <v>3865407.79</v>
      </c>
      <c r="W110" s="57">
        <f t="shared" si="39"/>
        <v>3865407.79</v>
      </c>
      <c r="X110" s="76">
        <v>1</v>
      </c>
      <c r="Y110" s="76">
        <v>1</v>
      </c>
      <c r="Z110" s="26"/>
      <c r="AA110" s="26"/>
      <c r="AB110" s="26" t="s">
        <v>34</v>
      </c>
      <c r="AC110" s="26" t="s">
        <v>509</v>
      </c>
      <c r="AD110" s="26" t="s">
        <v>438</v>
      </c>
      <c r="AE110" s="26" t="s">
        <v>440</v>
      </c>
      <c r="AF110" s="30">
        <v>8.8000000000000007</v>
      </c>
      <c r="AG110" s="30"/>
      <c r="AH110" s="30">
        <v>1789785.28</v>
      </c>
      <c r="AI110" s="26" t="s">
        <v>491</v>
      </c>
    </row>
    <row r="111" spans="1:35" s="12" customFormat="1" ht="30" hidden="1" customHeight="1" x14ac:dyDescent="0.25">
      <c r="A111" s="100"/>
      <c r="B111" s="102"/>
      <c r="C111" s="102"/>
      <c r="D111" s="31" t="s">
        <v>370</v>
      </c>
      <c r="E111" s="35" t="s">
        <v>23</v>
      </c>
      <c r="F111" s="35" t="s">
        <v>37</v>
      </c>
      <c r="G111" s="25">
        <v>42009</v>
      </c>
      <c r="H111" s="25">
        <v>42098</v>
      </c>
      <c r="I111" s="35"/>
      <c r="J111" s="19">
        <v>5199996.54</v>
      </c>
      <c r="K111" s="19">
        <v>5199996.54</v>
      </c>
      <c r="L111" s="19"/>
      <c r="M111" s="19"/>
      <c r="N111" s="22">
        <v>5199996.54</v>
      </c>
      <c r="O111" s="29">
        <v>4276732.0599999996</v>
      </c>
      <c r="P111" s="19">
        <v>1776320.52</v>
      </c>
      <c r="Q111" s="18">
        <f t="shared" si="42"/>
        <v>5199996.54</v>
      </c>
      <c r="R111" s="18">
        <f>Q111</f>
        <v>5199996.54</v>
      </c>
      <c r="S111" s="22">
        <f>N111</f>
        <v>5199996.54</v>
      </c>
      <c r="T111" s="18">
        <f t="shared" si="36"/>
        <v>4276732.0599999996</v>
      </c>
      <c r="U111" s="22">
        <f t="shared" si="37"/>
        <v>1776320.52</v>
      </c>
      <c r="V111" s="22">
        <f t="shared" si="38"/>
        <v>1776320.52</v>
      </c>
      <c r="W111" s="18">
        <f t="shared" si="39"/>
        <v>1776320.52</v>
      </c>
      <c r="X111" s="27">
        <v>0.45</v>
      </c>
      <c r="Y111" s="27">
        <v>0.41534529053475477</v>
      </c>
      <c r="Z111" s="35"/>
      <c r="AA111" s="35"/>
      <c r="AB111" s="35"/>
      <c r="AC111" s="35"/>
      <c r="AD111" s="35"/>
      <c r="AE111" s="35"/>
      <c r="AF111" s="19"/>
      <c r="AG111" s="19"/>
      <c r="AH111" s="19">
        <v>2500411.5399999996</v>
      </c>
      <c r="AI111" s="35"/>
    </row>
    <row r="112" spans="1:35" s="12" customFormat="1" ht="45" hidden="1" customHeight="1" x14ac:dyDescent="0.25">
      <c r="A112" s="100"/>
      <c r="B112" s="102"/>
      <c r="C112" s="102"/>
      <c r="D112" s="31" t="s">
        <v>371</v>
      </c>
      <c r="E112" s="35" t="s">
        <v>51</v>
      </c>
      <c r="F112" s="35" t="s">
        <v>37</v>
      </c>
      <c r="G112" s="25">
        <v>42009</v>
      </c>
      <c r="H112" s="25">
        <v>42073</v>
      </c>
      <c r="I112" s="35"/>
      <c r="J112" s="19">
        <v>800003.46</v>
      </c>
      <c r="K112" s="19">
        <v>800003.46</v>
      </c>
      <c r="L112" s="19"/>
      <c r="M112" s="19"/>
      <c r="N112" s="22">
        <v>800003.46</v>
      </c>
      <c r="O112" s="29">
        <v>795963.32</v>
      </c>
      <c r="P112" s="19">
        <v>452348.09</v>
      </c>
      <c r="Q112" s="18">
        <f t="shared" si="42"/>
        <v>800003.46</v>
      </c>
      <c r="R112" s="18">
        <f>Q112</f>
        <v>800003.46</v>
      </c>
      <c r="S112" s="22">
        <f>N112</f>
        <v>800003.46</v>
      </c>
      <c r="T112" s="18">
        <f t="shared" si="36"/>
        <v>795963.32</v>
      </c>
      <c r="U112" s="22">
        <f t="shared" si="37"/>
        <v>452348.09</v>
      </c>
      <c r="V112" s="22">
        <f t="shared" si="38"/>
        <v>452348.09</v>
      </c>
      <c r="W112" s="18">
        <f t="shared" si="39"/>
        <v>452348.09</v>
      </c>
      <c r="X112" s="27">
        <v>0.9</v>
      </c>
      <c r="Y112" s="27">
        <v>0.56830268259095162</v>
      </c>
      <c r="Z112" s="35"/>
      <c r="AA112" s="35"/>
      <c r="AB112" s="35"/>
      <c r="AC112" s="35"/>
      <c r="AD112" s="35"/>
      <c r="AE112" s="35"/>
      <c r="AF112" s="19"/>
      <c r="AG112" s="19"/>
      <c r="AH112" s="19">
        <v>343615.22999999992</v>
      </c>
      <c r="AI112" s="35"/>
    </row>
    <row r="113" spans="1:35" s="12" customFormat="1" ht="45" customHeight="1" x14ac:dyDescent="0.25">
      <c r="A113" s="59" t="s">
        <v>19</v>
      </c>
      <c r="B113" s="26">
        <v>2014</v>
      </c>
      <c r="C113" s="26" t="s">
        <v>37</v>
      </c>
      <c r="D113" s="54" t="s">
        <v>372</v>
      </c>
      <c r="E113" s="26" t="s">
        <v>23</v>
      </c>
      <c r="F113" s="26" t="s">
        <v>37</v>
      </c>
      <c r="G113" s="63">
        <v>42009</v>
      </c>
      <c r="H113" s="63">
        <v>42177</v>
      </c>
      <c r="I113" s="35"/>
      <c r="J113" s="30">
        <v>12000000</v>
      </c>
      <c r="K113" s="30">
        <v>12000000</v>
      </c>
      <c r="L113" s="19"/>
      <c r="M113" s="19"/>
      <c r="N113" s="30">
        <v>12000000</v>
      </c>
      <c r="O113" s="30">
        <v>11368256.050000001</v>
      </c>
      <c r="P113" s="30">
        <v>9854479.9700000007</v>
      </c>
      <c r="Q113" s="57">
        <f t="shared" si="42"/>
        <v>12000000</v>
      </c>
      <c r="R113" s="57">
        <f>K113</f>
        <v>12000000</v>
      </c>
      <c r="S113" s="56">
        <f t="shared" ref="S113" si="43">R113</f>
        <v>12000000</v>
      </c>
      <c r="T113" s="57">
        <f t="shared" si="36"/>
        <v>11368256.050000001</v>
      </c>
      <c r="U113" s="56">
        <f t="shared" si="37"/>
        <v>9854479.9700000007</v>
      </c>
      <c r="V113" s="56">
        <f t="shared" si="38"/>
        <v>9854479.9700000007</v>
      </c>
      <c r="W113" s="57">
        <f t="shared" si="39"/>
        <v>9854479.9700000007</v>
      </c>
      <c r="X113" s="76">
        <v>1</v>
      </c>
      <c r="Y113" s="76">
        <v>1</v>
      </c>
      <c r="Z113" s="26"/>
      <c r="AA113" s="26"/>
      <c r="AB113" s="26" t="s">
        <v>34</v>
      </c>
      <c r="AC113" s="26" t="s">
        <v>510</v>
      </c>
      <c r="AD113" s="26" t="s">
        <v>438</v>
      </c>
      <c r="AE113" s="26" t="s">
        <v>441</v>
      </c>
      <c r="AF113" s="30">
        <v>31.14</v>
      </c>
      <c r="AG113" s="30"/>
      <c r="AH113" s="30">
        <v>3935690.76</v>
      </c>
      <c r="AI113" s="26" t="s">
        <v>491</v>
      </c>
    </row>
    <row r="114" spans="1:35" s="12" customFormat="1" ht="30" customHeight="1" x14ac:dyDescent="0.25">
      <c r="A114" s="99" t="s">
        <v>19</v>
      </c>
      <c r="B114" s="101">
        <v>2014</v>
      </c>
      <c r="C114" s="101" t="s">
        <v>123</v>
      </c>
      <c r="D114" s="54" t="s">
        <v>373</v>
      </c>
      <c r="E114" s="26" t="s">
        <v>23</v>
      </c>
      <c r="F114" s="26" t="s">
        <v>400</v>
      </c>
      <c r="G114" s="63"/>
      <c r="H114" s="63"/>
      <c r="I114" s="35"/>
      <c r="J114" s="30">
        <f>J115+J116</f>
        <v>45400000</v>
      </c>
      <c r="K114" s="30">
        <f>K115+K116</f>
        <v>45400000</v>
      </c>
      <c r="L114" s="19"/>
      <c r="M114" s="19"/>
      <c r="N114" s="30">
        <f>N115+N116</f>
        <v>15330100</v>
      </c>
      <c r="O114" s="30">
        <f>O115+O116+2400</f>
        <v>33930521.239999995</v>
      </c>
      <c r="P114" s="30">
        <v>13121970.550000001</v>
      </c>
      <c r="Q114" s="57">
        <f t="shared" si="42"/>
        <v>45400000</v>
      </c>
      <c r="R114" s="57">
        <f>K114</f>
        <v>45400000</v>
      </c>
      <c r="S114" s="56">
        <f t="shared" ref="S114:S120" si="44">N114</f>
        <v>15330100</v>
      </c>
      <c r="T114" s="57">
        <f t="shared" si="36"/>
        <v>33930521.239999995</v>
      </c>
      <c r="U114" s="56">
        <f t="shared" si="37"/>
        <v>13121970.550000001</v>
      </c>
      <c r="V114" s="56">
        <f t="shared" si="38"/>
        <v>13121970.550000001</v>
      </c>
      <c r="W114" s="57">
        <f t="shared" si="39"/>
        <v>13121970.550000001</v>
      </c>
      <c r="X114" s="76">
        <v>0.5</v>
      </c>
      <c r="Y114" s="76">
        <v>0.69</v>
      </c>
      <c r="Z114" s="26"/>
      <c r="AA114" s="26"/>
      <c r="AB114" s="26"/>
      <c r="AC114" s="26"/>
      <c r="AD114" s="26"/>
      <c r="AE114" s="26"/>
      <c r="AF114" s="30"/>
      <c r="AG114" s="30"/>
      <c r="AH114" s="30"/>
      <c r="AI114" s="26"/>
    </row>
    <row r="115" spans="1:35" s="12" customFormat="1" ht="30.75" hidden="1" customHeight="1" x14ac:dyDescent="0.25">
      <c r="A115" s="100"/>
      <c r="B115" s="102"/>
      <c r="C115" s="102"/>
      <c r="D115" s="31" t="s">
        <v>374</v>
      </c>
      <c r="E115" s="35" t="s">
        <v>311</v>
      </c>
      <c r="F115" s="35" t="s">
        <v>123</v>
      </c>
      <c r="G115" s="25"/>
      <c r="H115" s="25"/>
      <c r="I115" s="35"/>
      <c r="J115" s="19">
        <v>2400000</v>
      </c>
      <c r="K115" s="19">
        <v>2400000</v>
      </c>
      <c r="L115" s="19"/>
      <c r="M115" s="19"/>
      <c r="N115" s="29">
        <v>2400000</v>
      </c>
      <c r="O115" s="29">
        <v>2400000</v>
      </c>
      <c r="P115" s="19">
        <v>1400000</v>
      </c>
      <c r="Q115" s="18">
        <f t="shared" si="42"/>
        <v>2400000</v>
      </c>
      <c r="R115" s="18">
        <f t="shared" si="42"/>
        <v>2400000</v>
      </c>
      <c r="S115" s="22">
        <f t="shared" si="44"/>
        <v>2400000</v>
      </c>
      <c r="T115" s="18">
        <f t="shared" si="36"/>
        <v>2400000</v>
      </c>
      <c r="U115" s="22">
        <f t="shared" si="37"/>
        <v>1400000</v>
      </c>
      <c r="V115" s="22">
        <f t="shared" si="38"/>
        <v>1400000</v>
      </c>
      <c r="W115" s="18">
        <f t="shared" si="39"/>
        <v>1400000</v>
      </c>
      <c r="X115" s="27">
        <f>W115/T115</f>
        <v>0.58333333333333337</v>
      </c>
      <c r="Y115" s="27">
        <f>W115/T115</f>
        <v>0.58333333333333337</v>
      </c>
      <c r="Z115" s="35"/>
      <c r="AA115" s="35"/>
      <c r="AB115" s="35" t="s">
        <v>442</v>
      </c>
      <c r="AC115" s="35">
        <v>90000388040</v>
      </c>
      <c r="AD115" s="35" t="s">
        <v>438</v>
      </c>
      <c r="AE115" s="35" t="s">
        <v>462</v>
      </c>
      <c r="AF115" s="19">
        <v>104.9</v>
      </c>
      <c r="AG115" s="19"/>
      <c r="AH115" s="19">
        <v>1000104.9</v>
      </c>
      <c r="AI115" s="35"/>
    </row>
    <row r="116" spans="1:35" s="12" customFormat="1" ht="63" hidden="1" customHeight="1" x14ac:dyDescent="0.25">
      <c r="A116" s="100"/>
      <c r="B116" s="102"/>
      <c r="C116" s="102"/>
      <c r="D116" s="20" t="s">
        <v>373</v>
      </c>
      <c r="E116" s="35" t="s">
        <v>23</v>
      </c>
      <c r="F116" s="35" t="s">
        <v>338</v>
      </c>
      <c r="G116" s="25"/>
      <c r="H116" s="25"/>
      <c r="I116" s="35"/>
      <c r="J116" s="19">
        <v>43000000</v>
      </c>
      <c r="K116" s="19">
        <v>43000000</v>
      </c>
      <c r="L116" s="19"/>
      <c r="M116" s="19"/>
      <c r="N116" s="19">
        <v>12930100</v>
      </c>
      <c r="O116" s="19">
        <v>31528121.239999998</v>
      </c>
      <c r="P116" s="19">
        <v>11721970.550000001</v>
      </c>
      <c r="Q116" s="18">
        <f t="shared" si="42"/>
        <v>43000000</v>
      </c>
      <c r="R116" s="18">
        <f t="shared" si="42"/>
        <v>43000000</v>
      </c>
      <c r="S116" s="22">
        <f t="shared" si="44"/>
        <v>12930100</v>
      </c>
      <c r="T116" s="18">
        <f t="shared" si="36"/>
        <v>31528121.239999998</v>
      </c>
      <c r="U116" s="22">
        <f t="shared" si="37"/>
        <v>11721970.550000001</v>
      </c>
      <c r="V116" s="22">
        <f t="shared" si="38"/>
        <v>11721970.550000001</v>
      </c>
      <c r="W116" s="18">
        <f t="shared" si="39"/>
        <v>11721970.550000001</v>
      </c>
      <c r="X116" s="27">
        <v>0.21199999999999999</v>
      </c>
      <c r="Y116" s="27">
        <v>0.37</v>
      </c>
      <c r="Z116" s="35"/>
      <c r="AA116" s="35" t="s">
        <v>338</v>
      </c>
      <c r="AB116" s="35" t="s">
        <v>345</v>
      </c>
      <c r="AC116" s="35" t="s">
        <v>426</v>
      </c>
      <c r="AD116" s="35" t="s">
        <v>406</v>
      </c>
      <c r="AE116" s="35" t="s">
        <v>427</v>
      </c>
      <c r="AF116" s="19">
        <v>505680.82</v>
      </c>
      <c r="AG116" s="19"/>
      <c r="AH116" s="19">
        <v>31772302.260000002</v>
      </c>
      <c r="AI116" s="35" t="s">
        <v>511</v>
      </c>
    </row>
    <row r="117" spans="1:35" s="12" customFormat="1" ht="30" customHeight="1" x14ac:dyDescent="0.25">
      <c r="A117" s="99" t="s">
        <v>19</v>
      </c>
      <c r="B117" s="101">
        <v>2014</v>
      </c>
      <c r="C117" s="101" t="s">
        <v>123</v>
      </c>
      <c r="D117" s="54" t="s">
        <v>375</v>
      </c>
      <c r="E117" s="26"/>
      <c r="F117" s="26" t="s">
        <v>123</v>
      </c>
      <c r="G117" s="63"/>
      <c r="H117" s="63"/>
      <c r="I117" s="35"/>
      <c r="J117" s="30">
        <v>14000000</v>
      </c>
      <c r="K117" s="30">
        <v>14000000</v>
      </c>
      <c r="L117" s="19"/>
      <c r="M117" s="19"/>
      <c r="N117" s="30">
        <v>12600000</v>
      </c>
      <c r="O117" s="30">
        <f>O118+O119+8500</f>
        <v>13504818.42</v>
      </c>
      <c r="P117" s="30">
        <v>7668569.04</v>
      </c>
      <c r="Q117" s="57">
        <f t="shared" si="42"/>
        <v>14000000</v>
      </c>
      <c r="R117" s="57">
        <f>K117</f>
        <v>14000000</v>
      </c>
      <c r="S117" s="56">
        <f t="shared" si="44"/>
        <v>12600000</v>
      </c>
      <c r="T117" s="57">
        <f t="shared" si="36"/>
        <v>13504818.42</v>
      </c>
      <c r="U117" s="57">
        <f t="shared" si="37"/>
        <v>7668569.04</v>
      </c>
      <c r="V117" s="57">
        <f>P117</f>
        <v>7668569.04</v>
      </c>
      <c r="W117" s="57">
        <f t="shared" si="39"/>
        <v>7668569.04</v>
      </c>
      <c r="X117" s="76">
        <v>0.95</v>
      </c>
      <c r="Y117" s="76">
        <v>0.99</v>
      </c>
      <c r="Z117" s="26"/>
      <c r="AA117" s="26"/>
      <c r="AB117" s="26" t="s">
        <v>442</v>
      </c>
      <c r="AC117" s="26" t="s">
        <v>443</v>
      </c>
      <c r="AD117" s="26" t="s">
        <v>438</v>
      </c>
      <c r="AE117" s="26" t="s">
        <v>444</v>
      </c>
      <c r="AF117" s="30">
        <v>553.27</v>
      </c>
      <c r="AG117" s="30"/>
      <c r="AH117" s="30">
        <v>8518595.1699999999</v>
      </c>
      <c r="AI117" s="26"/>
    </row>
    <row r="118" spans="1:35" s="12" customFormat="1" ht="30" hidden="1" customHeight="1" x14ac:dyDescent="0.25">
      <c r="A118" s="100"/>
      <c r="B118" s="102"/>
      <c r="C118" s="102"/>
      <c r="D118" s="31" t="s">
        <v>376</v>
      </c>
      <c r="E118" s="35" t="s">
        <v>311</v>
      </c>
      <c r="F118" s="35" t="s">
        <v>123</v>
      </c>
      <c r="G118" s="25"/>
      <c r="H118" s="25"/>
      <c r="I118" s="35"/>
      <c r="J118" s="19">
        <v>5500000</v>
      </c>
      <c r="K118" s="19">
        <v>5500000</v>
      </c>
      <c r="L118" s="19"/>
      <c r="M118" s="19"/>
      <c r="N118" s="19">
        <v>5500000</v>
      </c>
      <c r="O118" s="19">
        <v>5500000</v>
      </c>
      <c r="P118" s="19">
        <v>2766216.6</v>
      </c>
      <c r="Q118" s="18">
        <f t="shared" si="42"/>
        <v>5500000</v>
      </c>
      <c r="R118" s="18">
        <f>Q118</f>
        <v>5500000</v>
      </c>
      <c r="S118" s="22">
        <f t="shared" si="44"/>
        <v>5500000</v>
      </c>
      <c r="T118" s="18">
        <f t="shared" si="36"/>
        <v>5500000</v>
      </c>
      <c r="U118" s="22">
        <f t="shared" si="37"/>
        <v>2766216.6</v>
      </c>
      <c r="V118" s="22">
        <f t="shared" si="38"/>
        <v>2766216.6</v>
      </c>
      <c r="W118" s="18">
        <f t="shared" si="39"/>
        <v>2766216.6</v>
      </c>
      <c r="X118" s="27">
        <v>0.503</v>
      </c>
      <c r="Y118" s="27">
        <f>W118/T118</f>
        <v>0.50294847272727272</v>
      </c>
      <c r="Z118" s="35"/>
      <c r="AA118" s="35"/>
      <c r="AB118" s="35"/>
      <c r="AC118" s="35"/>
      <c r="AD118" s="35"/>
      <c r="AE118" s="35"/>
      <c r="AF118" s="19"/>
      <c r="AG118" s="19"/>
      <c r="AH118" s="19"/>
      <c r="AI118" s="35"/>
    </row>
    <row r="119" spans="1:35" s="12" customFormat="1" ht="30" hidden="1" customHeight="1" x14ac:dyDescent="0.25">
      <c r="A119" s="100"/>
      <c r="B119" s="102"/>
      <c r="C119" s="102"/>
      <c r="D119" s="31" t="s">
        <v>375</v>
      </c>
      <c r="E119" s="35" t="s">
        <v>23</v>
      </c>
      <c r="F119" s="35" t="s">
        <v>123</v>
      </c>
      <c r="G119" s="25">
        <v>41995</v>
      </c>
      <c r="H119" s="25">
        <v>42114</v>
      </c>
      <c r="I119" s="35"/>
      <c r="J119" s="19">
        <v>8500000</v>
      </c>
      <c r="K119" s="19">
        <v>8500000</v>
      </c>
      <c r="L119" s="19"/>
      <c r="M119" s="19"/>
      <c r="N119" s="19">
        <v>7100000</v>
      </c>
      <c r="O119" s="19">
        <v>7996318.4199999999</v>
      </c>
      <c r="P119" s="19">
        <v>4149882.75</v>
      </c>
      <c r="Q119" s="18">
        <f t="shared" si="42"/>
        <v>8500000</v>
      </c>
      <c r="R119" s="18">
        <f>Q119</f>
        <v>8500000</v>
      </c>
      <c r="S119" s="22">
        <f t="shared" si="44"/>
        <v>7100000</v>
      </c>
      <c r="T119" s="18">
        <f t="shared" si="36"/>
        <v>7996318.4199999999</v>
      </c>
      <c r="U119" s="22">
        <f t="shared" si="37"/>
        <v>4149882.75</v>
      </c>
      <c r="V119" s="22">
        <f t="shared" si="38"/>
        <v>4149882.75</v>
      </c>
      <c r="W119" s="18">
        <f t="shared" si="39"/>
        <v>4149882.75</v>
      </c>
      <c r="X119" s="27">
        <v>0.99</v>
      </c>
      <c r="Y119" s="27">
        <v>0.51900000000000002</v>
      </c>
      <c r="Z119" s="35"/>
      <c r="AA119" s="35"/>
      <c r="AB119" s="35"/>
      <c r="AC119" s="35"/>
      <c r="AD119" s="35"/>
      <c r="AE119" s="35"/>
      <c r="AF119" s="19"/>
      <c r="AG119" s="19"/>
      <c r="AH119" s="19"/>
      <c r="AI119" s="35"/>
    </row>
    <row r="120" spans="1:35" s="12" customFormat="1" ht="30" customHeight="1" x14ac:dyDescent="0.25">
      <c r="A120" s="59" t="s">
        <v>19</v>
      </c>
      <c r="B120" s="26">
        <v>2014</v>
      </c>
      <c r="C120" s="26" t="s">
        <v>123</v>
      </c>
      <c r="D120" s="54" t="s">
        <v>377</v>
      </c>
      <c r="E120" s="26" t="s">
        <v>23</v>
      </c>
      <c r="F120" s="26" t="s">
        <v>123</v>
      </c>
      <c r="G120" s="63">
        <v>41995</v>
      </c>
      <c r="H120" s="63">
        <v>42019</v>
      </c>
      <c r="I120" s="35"/>
      <c r="J120" s="30">
        <v>11000000</v>
      </c>
      <c r="K120" s="30">
        <v>11000000</v>
      </c>
      <c r="L120" s="19"/>
      <c r="M120" s="19"/>
      <c r="N120" s="30">
        <v>9900000</v>
      </c>
      <c r="O120" s="30">
        <v>9725129.4199999999</v>
      </c>
      <c r="P120" s="30">
        <v>8935194.5999999996</v>
      </c>
      <c r="Q120" s="57">
        <f t="shared" si="42"/>
        <v>11000000</v>
      </c>
      <c r="R120" s="57">
        <f t="shared" si="42"/>
        <v>11000000</v>
      </c>
      <c r="S120" s="56">
        <f t="shared" si="44"/>
        <v>9900000</v>
      </c>
      <c r="T120" s="57">
        <f t="shared" si="36"/>
        <v>9725129.4199999999</v>
      </c>
      <c r="U120" s="56">
        <f t="shared" si="37"/>
        <v>8935194.5999999996</v>
      </c>
      <c r="V120" s="56">
        <f t="shared" si="38"/>
        <v>8935194.5999999996</v>
      </c>
      <c r="W120" s="57">
        <f t="shared" si="39"/>
        <v>8935194.5999999996</v>
      </c>
      <c r="X120" s="76">
        <v>1</v>
      </c>
      <c r="Y120" s="76">
        <v>1</v>
      </c>
      <c r="Z120" s="26"/>
      <c r="AA120" s="26"/>
      <c r="AB120" s="26" t="s">
        <v>442</v>
      </c>
      <c r="AC120" s="26" t="s">
        <v>445</v>
      </c>
      <c r="AD120" s="26" t="s">
        <v>438</v>
      </c>
      <c r="AE120" s="26" t="s">
        <v>446</v>
      </c>
      <c r="AF120" s="30">
        <v>222.5</v>
      </c>
      <c r="AG120" s="30"/>
      <c r="AH120" s="30">
        <v>2196139.8099999996</v>
      </c>
      <c r="AI120" s="26"/>
    </row>
    <row r="121" spans="1:35" s="12" customFormat="1" ht="30" customHeight="1" x14ac:dyDescent="0.25">
      <c r="A121" s="59" t="s">
        <v>19</v>
      </c>
      <c r="B121" s="26">
        <v>2014</v>
      </c>
      <c r="C121" s="26" t="s">
        <v>123</v>
      </c>
      <c r="D121" s="54" t="s">
        <v>378</v>
      </c>
      <c r="E121" s="26" t="s">
        <v>23</v>
      </c>
      <c r="F121" s="26" t="s">
        <v>123</v>
      </c>
      <c r="G121" s="63">
        <v>42011</v>
      </c>
      <c r="H121" s="63">
        <v>42100</v>
      </c>
      <c r="I121" s="35"/>
      <c r="J121" s="30">
        <v>2780681</v>
      </c>
      <c r="K121" s="30">
        <v>2780681</v>
      </c>
      <c r="L121" s="19"/>
      <c r="M121" s="19"/>
      <c r="N121" s="30">
        <v>2780681</v>
      </c>
      <c r="O121" s="30">
        <v>2728998.67</v>
      </c>
      <c r="P121" s="30">
        <v>2728869.9</v>
      </c>
      <c r="Q121" s="57">
        <f t="shared" si="42"/>
        <v>2780681</v>
      </c>
      <c r="R121" s="57">
        <f t="shared" si="42"/>
        <v>2780681</v>
      </c>
      <c r="S121" s="56">
        <f t="shared" ref="S121:S146" si="45">R121</f>
        <v>2780681</v>
      </c>
      <c r="T121" s="57">
        <f t="shared" si="36"/>
        <v>2728998.67</v>
      </c>
      <c r="U121" s="56">
        <f t="shared" si="37"/>
        <v>2728869.9</v>
      </c>
      <c r="V121" s="56">
        <f t="shared" si="38"/>
        <v>2728869.9</v>
      </c>
      <c r="W121" s="57">
        <f t="shared" si="39"/>
        <v>2728869.9</v>
      </c>
      <c r="X121" s="76">
        <v>1</v>
      </c>
      <c r="Y121" s="76">
        <v>1</v>
      </c>
      <c r="Z121" s="26"/>
      <c r="AA121" s="26"/>
      <c r="AB121" s="26" t="s">
        <v>442</v>
      </c>
      <c r="AC121" s="26" t="s">
        <v>447</v>
      </c>
      <c r="AD121" s="26" t="s">
        <v>438</v>
      </c>
      <c r="AE121" s="26" t="s">
        <v>448</v>
      </c>
      <c r="AF121" s="30">
        <v>32.75</v>
      </c>
      <c r="AG121" s="30"/>
      <c r="AH121" s="30">
        <v>86274.700000000201</v>
      </c>
      <c r="AI121" s="26"/>
    </row>
    <row r="122" spans="1:35" s="12" customFormat="1" ht="60" customHeight="1" x14ac:dyDescent="0.25">
      <c r="A122" s="59" t="s">
        <v>19</v>
      </c>
      <c r="B122" s="26">
        <v>2014</v>
      </c>
      <c r="C122" s="26" t="s">
        <v>58</v>
      </c>
      <c r="D122" s="54" t="s">
        <v>379</v>
      </c>
      <c r="E122" s="26" t="s">
        <v>51</v>
      </c>
      <c r="F122" s="26" t="s">
        <v>338</v>
      </c>
      <c r="G122" s="63">
        <v>42045</v>
      </c>
      <c r="H122" s="63">
        <v>42338</v>
      </c>
      <c r="I122" s="35"/>
      <c r="J122" s="30">
        <v>2900000</v>
      </c>
      <c r="K122" s="30">
        <v>2900000</v>
      </c>
      <c r="L122" s="19"/>
      <c r="M122" s="19"/>
      <c r="N122" s="30">
        <v>2900000</v>
      </c>
      <c r="O122" s="30">
        <v>2177759.85</v>
      </c>
      <c r="P122" s="30">
        <v>226243.92</v>
      </c>
      <c r="Q122" s="57">
        <f t="shared" si="42"/>
        <v>2900000</v>
      </c>
      <c r="R122" s="57">
        <f t="shared" si="42"/>
        <v>2900000</v>
      </c>
      <c r="S122" s="56">
        <f t="shared" si="45"/>
        <v>2900000</v>
      </c>
      <c r="T122" s="57">
        <f t="shared" si="36"/>
        <v>2177759.85</v>
      </c>
      <c r="U122" s="56">
        <f t="shared" si="37"/>
        <v>226243.92</v>
      </c>
      <c r="V122" s="56">
        <f t="shared" si="38"/>
        <v>226243.92</v>
      </c>
      <c r="W122" s="57">
        <f t="shared" si="39"/>
        <v>226243.92</v>
      </c>
      <c r="X122" s="76">
        <v>0.3</v>
      </c>
      <c r="Y122" s="76">
        <v>0.1</v>
      </c>
      <c r="Z122" s="26"/>
      <c r="AA122" s="26" t="s">
        <v>338</v>
      </c>
      <c r="AB122" s="26" t="s">
        <v>345</v>
      </c>
      <c r="AC122" s="26" t="s">
        <v>414</v>
      </c>
      <c r="AD122" s="26" t="s">
        <v>406</v>
      </c>
      <c r="AE122" s="26" t="s">
        <v>415</v>
      </c>
      <c r="AF122" s="30">
        <v>39310.28</v>
      </c>
      <c r="AG122" s="30"/>
      <c r="AH122" s="30">
        <v>2936410.28</v>
      </c>
      <c r="AI122" s="26" t="s">
        <v>484</v>
      </c>
    </row>
    <row r="123" spans="1:35" s="12" customFormat="1" ht="60" customHeight="1" x14ac:dyDescent="0.25">
      <c r="A123" s="59" t="s">
        <v>19</v>
      </c>
      <c r="B123" s="26">
        <v>2014</v>
      </c>
      <c r="C123" s="26" t="s">
        <v>58</v>
      </c>
      <c r="D123" s="54" t="s">
        <v>380</v>
      </c>
      <c r="E123" s="26" t="s">
        <v>51</v>
      </c>
      <c r="F123" s="26" t="s">
        <v>58</v>
      </c>
      <c r="G123" s="63">
        <v>42020</v>
      </c>
      <c r="H123" s="63">
        <v>42200</v>
      </c>
      <c r="I123" s="35"/>
      <c r="J123" s="30">
        <v>3716368</v>
      </c>
      <c r="K123" s="30">
        <v>3716368</v>
      </c>
      <c r="L123" s="19"/>
      <c r="M123" s="19"/>
      <c r="N123" s="30">
        <v>3716368</v>
      </c>
      <c r="O123" s="30">
        <v>3697830.15</v>
      </c>
      <c r="P123" s="30">
        <v>3697830.15</v>
      </c>
      <c r="Q123" s="57">
        <f t="shared" si="42"/>
        <v>3716368</v>
      </c>
      <c r="R123" s="57">
        <f t="shared" si="42"/>
        <v>3716368</v>
      </c>
      <c r="S123" s="56">
        <f t="shared" si="45"/>
        <v>3716368</v>
      </c>
      <c r="T123" s="57">
        <f t="shared" si="36"/>
        <v>3697830.15</v>
      </c>
      <c r="U123" s="56">
        <f t="shared" si="37"/>
        <v>3697830.15</v>
      </c>
      <c r="V123" s="56">
        <f>P123</f>
        <v>3697830.15</v>
      </c>
      <c r="W123" s="57">
        <f t="shared" si="39"/>
        <v>3697830.15</v>
      </c>
      <c r="X123" s="76">
        <v>1</v>
      </c>
      <c r="Y123" s="76">
        <v>0.45129999999999998</v>
      </c>
      <c r="Z123" s="26"/>
      <c r="AA123" s="26"/>
      <c r="AB123" s="26" t="s">
        <v>428</v>
      </c>
      <c r="AC123" s="26" t="s">
        <v>436</v>
      </c>
      <c r="AD123" s="26" t="s">
        <v>430</v>
      </c>
      <c r="AE123" s="26" t="s">
        <v>437</v>
      </c>
      <c r="AF123" s="30">
        <v>31.119999999999997</v>
      </c>
      <c r="AG123" s="30"/>
      <c r="AH123" s="72">
        <v>2035442.91</v>
      </c>
      <c r="AI123" s="26" t="s">
        <v>512</v>
      </c>
    </row>
    <row r="124" spans="1:35" s="12" customFormat="1" ht="30" customHeight="1" x14ac:dyDescent="0.25">
      <c r="A124" s="59" t="s">
        <v>19</v>
      </c>
      <c r="B124" s="26">
        <v>2014</v>
      </c>
      <c r="C124" s="26" t="s">
        <v>123</v>
      </c>
      <c r="D124" s="54" t="s">
        <v>381</v>
      </c>
      <c r="E124" s="26" t="s">
        <v>51</v>
      </c>
      <c r="F124" s="26" t="s">
        <v>123</v>
      </c>
      <c r="G124" s="63">
        <v>41983</v>
      </c>
      <c r="H124" s="63">
        <v>42072</v>
      </c>
      <c r="I124" s="35"/>
      <c r="J124" s="30">
        <v>600000</v>
      </c>
      <c r="K124" s="30">
        <v>600000</v>
      </c>
      <c r="L124" s="19"/>
      <c r="M124" s="19"/>
      <c r="N124" s="30">
        <v>600000</v>
      </c>
      <c r="O124" s="30">
        <v>599400</v>
      </c>
      <c r="P124" s="30">
        <v>599400</v>
      </c>
      <c r="Q124" s="57">
        <f t="shared" si="42"/>
        <v>600000</v>
      </c>
      <c r="R124" s="57">
        <f t="shared" si="42"/>
        <v>600000</v>
      </c>
      <c r="S124" s="56">
        <f t="shared" si="45"/>
        <v>600000</v>
      </c>
      <c r="T124" s="57">
        <f t="shared" si="36"/>
        <v>599400</v>
      </c>
      <c r="U124" s="56">
        <f t="shared" si="37"/>
        <v>599400</v>
      </c>
      <c r="V124" s="56">
        <f t="shared" si="38"/>
        <v>599400</v>
      </c>
      <c r="W124" s="57">
        <f t="shared" si="39"/>
        <v>599400</v>
      </c>
      <c r="X124" s="76">
        <v>1</v>
      </c>
      <c r="Y124" s="76">
        <v>1</v>
      </c>
      <c r="Z124" s="26"/>
      <c r="AA124" s="26"/>
      <c r="AB124" s="26" t="s">
        <v>442</v>
      </c>
      <c r="AC124" s="26" t="s">
        <v>449</v>
      </c>
      <c r="AD124" s="26" t="s">
        <v>438</v>
      </c>
      <c r="AE124" s="26" t="s">
        <v>450</v>
      </c>
      <c r="AF124" s="30">
        <v>4.9000000000000004</v>
      </c>
      <c r="AG124" s="30"/>
      <c r="AH124" s="30">
        <v>10522.71000000001</v>
      </c>
      <c r="AI124" s="26" t="s">
        <v>513</v>
      </c>
    </row>
    <row r="125" spans="1:35" s="12" customFormat="1" ht="30" customHeight="1" x14ac:dyDescent="0.25">
      <c r="A125" s="59" t="s">
        <v>19</v>
      </c>
      <c r="B125" s="26">
        <v>2014</v>
      </c>
      <c r="C125" s="26" t="s">
        <v>123</v>
      </c>
      <c r="D125" s="54" t="s">
        <v>382</v>
      </c>
      <c r="E125" s="26" t="s">
        <v>51</v>
      </c>
      <c r="F125" s="26" t="s">
        <v>123</v>
      </c>
      <c r="G125" s="63">
        <v>42009</v>
      </c>
      <c r="H125" s="63">
        <v>42108</v>
      </c>
      <c r="I125" s="35"/>
      <c r="J125" s="30">
        <v>1500000</v>
      </c>
      <c r="K125" s="30">
        <v>1500000</v>
      </c>
      <c r="L125" s="19"/>
      <c r="M125" s="19"/>
      <c r="N125" s="30">
        <v>1500000</v>
      </c>
      <c r="O125" s="30">
        <v>1484816.97</v>
      </c>
      <c r="P125" s="30">
        <v>1002049.55</v>
      </c>
      <c r="Q125" s="57">
        <f t="shared" si="42"/>
        <v>1500000</v>
      </c>
      <c r="R125" s="57">
        <f t="shared" si="42"/>
        <v>1500000</v>
      </c>
      <c r="S125" s="56">
        <f t="shared" si="45"/>
        <v>1500000</v>
      </c>
      <c r="T125" s="57">
        <f t="shared" si="36"/>
        <v>1484816.97</v>
      </c>
      <c r="U125" s="56">
        <f t="shared" si="37"/>
        <v>1002049.55</v>
      </c>
      <c r="V125" s="56">
        <f t="shared" si="38"/>
        <v>1002049.55</v>
      </c>
      <c r="W125" s="57">
        <f t="shared" si="39"/>
        <v>1002049.55</v>
      </c>
      <c r="X125" s="76">
        <v>1</v>
      </c>
      <c r="Y125" s="76">
        <v>1</v>
      </c>
      <c r="Z125" s="26"/>
      <c r="AA125" s="26"/>
      <c r="AB125" s="26" t="s">
        <v>442</v>
      </c>
      <c r="AC125" s="26">
        <v>90000388080</v>
      </c>
      <c r="AD125" s="26" t="s">
        <v>438</v>
      </c>
      <c r="AE125" s="26" t="s">
        <v>451</v>
      </c>
      <c r="AF125" s="30">
        <v>55.51</v>
      </c>
      <c r="AG125" s="30"/>
      <c r="AH125" s="30">
        <v>1054598.95</v>
      </c>
      <c r="AI125" s="26"/>
    </row>
    <row r="126" spans="1:35" s="12" customFormat="1" ht="30" customHeight="1" x14ac:dyDescent="0.25">
      <c r="A126" s="59" t="s">
        <v>19</v>
      </c>
      <c r="B126" s="26">
        <v>2014</v>
      </c>
      <c r="C126" s="26" t="s">
        <v>123</v>
      </c>
      <c r="D126" s="54" t="s">
        <v>383</v>
      </c>
      <c r="E126" s="26" t="s">
        <v>51</v>
      </c>
      <c r="F126" s="26" t="s">
        <v>123</v>
      </c>
      <c r="G126" s="63">
        <v>42010</v>
      </c>
      <c r="H126" s="63">
        <v>42099</v>
      </c>
      <c r="I126" s="35"/>
      <c r="J126" s="30">
        <v>500000</v>
      </c>
      <c r="K126" s="30">
        <v>500000</v>
      </c>
      <c r="L126" s="19"/>
      <c r="M126" s="19"/>
      <c r="N126" s="30">
        <v>500000</v>
      </c>
      <c r="O126" s="30">
        <v>370000</v>
      </c>
      <c r="P126" s="30">
        <v>369950</v>
      </c>
      <c r="Q126" s="57">
        <f t="shared" si="42"/>
        <v>500000</v>
      </c>
      <c r="R126" s="57">
        <f t="shared" si="42"/>
        <v>500000</v>
      </c>
      <c r="S126" s="56">
        <f t="shared" si="45"/>
        <v>500000</v>
      </c>
      <c r="T126" s="57">
        <f t="shared" si="36"/>
        <v>370000</v>
      </c>
      <c r="U126" s="56">
        <f t="shared" si="37"/>
        <v>369950</v>
      </c>
      <c r="V126" s="56">
        <f t="shared" si="38"/>
        <v>369950</v>
      </c>
      <c r="W126" s="57">
        <f t="shared" si="39"/>
        <v>369950</v>
      </c>
      <c r="X126" s="76">
        <v>1</v>
      </c>
      <c r="Y126" s="76">
        <f>P126/N126</f>
        <v>0.7399</v>
      </c>
      <c r="Z126" s="26"/>
      <c r="AA126" s="26"/>
      <c r="AB126" s="26" t="s">
        <v>442</v>
      </c>
      <c r="AC126" s="26">
        <v>90000388087</v>
      </c>
      <c r="AD126" s="26" t="s">
        <v>438</v>
      </c>
      <c r="AE126" s="26" t="s">
        <v>452</v>
      </c>
      <c r="AF126" s="30">
        <v>12</v>
      </c>
      <c r="AG126" s="30"/>
      <c r="AH126" s="30">
        <v>143154.42000000001</v>
      </c>
      <c r="AI126" s="26"/>
    </row>
    <row r="127" spans="1:35" s="12" customFormat="1" ht="30" customHeight="1" x14ac:dyDescent="0.25">
      <c r="A127" s="59" t="s">
        <v>19</v>
      </c>
      <c r="B127" s="26">
        <v>2014</v>
      </c>
      <c r="C127" s="26" t="s">
        <v>123</v>
      </c>
      <c r="D127" s="54" t="s">
        <v>384</v>
      </c>
      <c r="E127" s="26" t="s">
        <v>331</v>
      </c>
      <c r="F127" s="26" t="s">
        <v>123</v>
      </c>
      <c r="G127" s="63">
        <v>41983</v>
      </c>
      <c r="H127" s="63">
        <v>42133</v>
      </c>
      <c r="I127" s="35"/>
      <c r="J127" s="30">
        <v>250000</v>
      </c>
      <c r="K127" s="30">
        <v>250000</v>
      </c>
      <c r="L127" s="19"/>
      <c r="M127" s="19"/>
      <c r="N127" s="30">
        <v>250000</v>
      </c>
      <c r="O127" s="30">
        <v>249749.96</v>
      </c>
      <c r="P127" s="30">
        <v>229753.74</v>
      </c>
      <c r="Q127" s="57">
        <f t="shared" si="42"/>
        <v>250000</v>
      </c>
      <c r="R127" s="57">
        <f t="shared" si="42"/>
        <v>250000</v>
      </c>
      <c r="S127" s="56">
        <f t="shared" si="45"/>
        <v>250000</v>
      </c>
      <c r="T127" s="57">
        <f t="shared" si="36"/>
        <v>249749.96</v>
      </c>
      <c r="U127" s="56">
        <f t="shared" si="37"/>
        <v>229753.74</v>
      </c>
      <c r="V127" s="56">
        <f t="shared" si="38"/>
        <v>229753.74</v>
      </c>
      <c r="W127" s="57">
        <f t="shared" si="39"/>
        <v>229753.74</v>
      </c>
      <c r="X127" s="76">
        <v>0.99</v>
      </c>
      <c r="Y127" s="76">
        <f>P127/N127</f>
        <v>0.91901495999999994</v>
      </c>
      <c r="Z127" s="26"/>
      <c r="AA127" s="26"/>
      <c r="AB127" s="26" t="s">
        <v>442</v>
      </c>
      <c r="AC127" s="26" t="s">
        <v>453</v>
      </c>
      <c r="AD127" s="26" t="s">
        <v>438</v>
      </c>
      <c r="AE127" s="26" t="s">
        <v>454</v>
      </c>
      <c r="AF127" s="30">
        <v>344.76</v>
      </c>
      <c r="AG127" s="30"/>
      <c r="AH127" s="30">
        <v>21579.480000000018</v>
      </c>
      <c r="AI127" s="26" t="s">
        <v>514</v>
      </c>
    </row>
    <row r="128" spans="1:35" s="12" customFormat="1" ht="30" customHeight="1" x14ac:dyDescent="0.25">
      <c r="A128" s="59" t="s">
        <v>19</v>
      </c>
      <c r="B128" s="26">
        <v>2014</v>
      </c>
      <c r="C128" s="26" t="s">
        <v>123</v>
      </c>
      <c r="D128" s="54" t="s">
        <v>385</v>
      </c>
      <c r="E128" s="26" t="s">
        <v>331</v>
      </c>
      <c r="F128" s="26" t="s">
        <v>123</v>
      </c>
      <c r="G128" s="63">
        <v>41983</v>
      </c>
      <c r="H128" s="63">
        <v>42133</v>
      </c>
      <c r="I128" s="35"/>
      <c r="J128" s="30">
        <v>250000</v>
      </c>
      <c r="K128" s="30">
        <v>250000</v>
      </c>
      <c r="L128" s="19"/>
      <c r="M128" s="19"/>
      <c r="N128" s="30">
        <v>250000</v>
      </c>
      <c r="O128" s="30">
        <v>249749.96</v>
      </c>
      <c r="P128" s="30">
        <v>229753.74</v>
      </c>
      <c r="Q128" s="57">
        <f t="shared" si="42"/>
        <v>250000</v>
      </c>
      <c r="R128" s="57">
        <f t="shared" si="42"/>
        <v>250000</v>
      </c>
      <c r="S128" s="56">
        <f t="shared" si="45"/>
        <v>250000</v>
      </c>
      <c r="T128" s="57">
        <f t="shared" si="36"/>
        <v>249749.96</v>
      </c>
      <c r="U128" s="56">
        <f t="shared" si="37"/>
        <v>229753.74</v>
      </c>
      <c r="V128" s="56">
        <f t="shared" si="38"/>
        <v>229753.74</v>
      </c>
      <c r="W128" s="57">
        <f t="shared" si="39"/>
        <v>229753.74</v>
      </c>
      <c r="X128" s="76">
        <v>0.99</v>
      </c>
      <c r="Y128" s="76">
        <f>P128/N128</f>
        <v>0.91901495999999994</v>
      </c>
      <c r="Z128" s="26"/>
      <c r="AA128" s="26"/>
      <c r="AB128" s="26" t="s">
        <v>442</v>
      </c>
      <c r="AC128" s="26">
        <v>90000378845</v>
      </c>
      <c r="AD128" s="26" t="s">
        <v>438</v>
      </c>
      <c r="AE128" s="26" t="s">
        <v>455</v>
      </c>
      <c r="AF128" s="30">
        <v>344.65</v>
      </c>
      <c r="AG128" s="30"/>
      <c r="AH128" s="30">
        <v>21579.369999999988</v>
      </c>
      <c r="AI128" s="26" t="s">
        <v>514</v>
      </c>
    </row>
    <row r="129" spans="1:35" s="12" customFormat="1" ht="60" customHeight="1" x14ac:dyDescent="0.25">
      <c r="A129" s="59" t="s">
        <v>19</v>
      </c>
      <c r="B129" s="26">
        <v>2014</v>
      </c>
      <c r="C129" s="26" t="s">
        <v>123</v>
      </c>
      <c r="D129" s="54" t="s">
        <v>386</v>
      </c>
      <c r="E129" s="26" t="s">
        <v>51</v>
      </c>
      <c r="F129" s="26" t="s">
        <v>338</v>
      </c>
      <c r="G129" s="63">
        <v>42017</v>
      </c>
      <c r="H129" s="63" t="s">
        <v>541</v>
      </c>
      <c r="I129" s="35"/>
      <c r="J129" s="30">
        <v>1600000</v>
      </c>
      <c r="K129" s="30">
        <v>1600000</v>
      </c>
      <c r="L129" s="19"/>
      <c r="M129" s="19"/>
      <c r="N129" s="30">
        <v>1600000</v>
      </c>
      <c r="O129" s="30">
        <f>430902.9+315135.37</f>
        <v>746038.27</v>
      </c>
      <c r="P129" s="30">
        <v>685885.88</v>
      </c>
      <c r="Q129" s="57">
        <f t="shared" si="42"/>
        <v>1600000</v>
      </c>
      <c r="R129" s="57">
        <f t="shared" si="42"/>
        <v>1600000</v>
      </c>
      <c r="S129" s="56">
        <f t="shared" si="45"/>
        <v>1600000</v>
      </c>
      <c r="T129" s="57">
        <f t="shared" si="36"/>
        <v>746038.27</v>
      </c>
      <c r="U129" s="56">
        <f t="shared" si="37"/>
        <v>685885.88</v>
      </c>
      <c r="V129" s="56">
        <f t="shared" si="38"/>
        <v>685885.88</v>
      </c>
      <c r="W129" s="57">
        <f t="shared" si="39"/>
        <v>685885.88</v>
      </c>
      <c r="X129" s="76">
        <v>1</v>
      </c>
      <c r="Y129" s="76">
        <f>P129/N129</f>
        <v>0.42867867500000001</v>
      </c>
      <c r="Z129" s="26"/>
      <c r="AA129" s="26"/>
      <c r="AB129" s="26" t="s">
        <v>345</v>
      </c>
      <c r="AC129" s="26" t="s">
        <v>416</v>
      </c>
      <c r="AD129" s="26" t="s">
        <v>406</v>
      </c>
      <c r="AE129" s="26" t="s">
        <v>417</v>
      </c>
      <c r="AF129" s="30">
        <v>5913.94</v>
      </c>
      <c r="AG129" s="30"/>
      <c r="AH129" s="30">
        <v>1233662.98</v>
      </c>
      <c r="AI129" s="26" t="s">
        <v>542</v>
      </c>
    </row>
    <row r="130" spans="1:35" s="12" customFormat="1" ht="60" customHeight="1" x14ac:dyDescent="0.25">
      <c r="A130" s="59" t="s">
        <v>19</v>
      </c>
      <c r="B130" s="26">
        <v>2014</v>
      </c>
      <c r="C130" s="26" t="s">
        <v>393</v>
      </c>
      <c r="D130" s="54" t="s">
        <v>387</v>
      </c>
      <c r="E130" s="26" t="s">
        <v>51</v>
      </c>
      <c r="F130" s="26" t="s">
        <v>338</v>
      </c>
      <c r="G130" s="63">
        <v>42045</v>
      </c>
      <c r="H130" s="63">
        <v>42224</v>
      </c>
      <c r="I130" s="35"/>
      <c r="J130" s="30">
        <v>6000000</v>
      </c>
      <c r="K130" s="30">
        <v>6000000</v>
      </c>
      <c r="L130" s="19"/>
      <c r="M130" s="19"/>
      <c r="N130" s="30">
        <v>6000000</v>
      </c>
      <c r="O130" s="30">
        <v>4277367.8</v>
      </c>
      <c r="P130" s="30">
        <v>3356940.53</v>
      </c>
      <c r="Q130" s="57">
        <f t="shared" si="42"/>
        <v>6000000</v>
      </c>
      <c r="R130" s="57">
        <f t="shared" si="42"/>
        <v>6000000</v>
      </c>
      <c r="S130" s="56">
        <f t="shared" si="45"/>
        <v>6000000</v>
      </c>
      <c r="T130" s="57">
        <f t="shared" si="36"/>
        <v>4277367.8</v>
      </c>
      <c r="U130" s="56">
        <f t="shared" si="37"/>
        <v>3356940.53</v>
      </c>
      <c r="V130" s="56">
        <f t="shared" si="38"/>
        <v>3356940.53</v>
      </c>
      <c r="W130" s="57">
        <f t="shared" si="39"/>
        <v>3356940.53</v>
      </c>
      <c r="X130" s="76">
        <v>0.80300000000000005</v>
      </c>
      <c r="Y130" s="76">
        <v>0.7</v>
      </c>
      <c r="Z130" s="26"/>
      <c r="AA130" s="26" t="s">
        <v>338</v>
      </c>
      <c r="AB130" s="26" t="s">
        <v>345</v>
      </c>
      <c r="AC130" s="26" t="s">
        <v>418</v>
      </c>
      <c r="AD130" s="26" t="s">
        <v>406</v>
      </c>
      <c r="AE130" s="26" t="s">
        <v>419</v>
      </c>
      <c r="AF130" s="30">
        <v>51272.14</v>
      </c>
      <c r="AG130" s="30"/>
      <c r="AH130" s="30">
        <v>2696774.67</v>
      </c>
      <c r="AI130" s="26" t="s">
        <v>515</v>
      </c>
    </row>
    <row r="131" spans="1:35" s="12" customFormat="1" ht="60" customHeight="1" x14ac:dyDescent="0.25">
      <c r="A131" s="59" t="s">
        <v>19</v>
      </c>
      <c r="B131" s="26">
        <v>2014</v>
      </c>
      <c r="C131" s="26" t="s">
        <v>58</v>
      </c>
      <c r="D131" s="54" t="s">
        <v>388</v>
      </c>
      <c r="E131" s="26" t="s">
        <v>51</v>
      </c>
      <c r="F131" s="26" t="s">
        <v>338</v>
      </c>
      <c r="G131" s="63">
        <v>42046</v>
      </c>
      <c r="H131" s="63">
        <v>42165</v>
      </c>
      <c r="I131" s="35"/>
      <c r="J131" s="30">
        <v>4500000</v>
      </c>
      <c r="K131" s="30">
        <v>4500000</v>
      </c>
      <c r="L131" s="19"/>
      <c r="M131" s="19"/>
      <c r="N131" s="30">
        <v>4500000</v>
      </c>
      <c r="O131" s="30">
        <f>1227375.57+1232946.02+4500</f>
        <v>2464821.59</v>
      </c>
      <c r="P131" s="30">
        <v>1725481.23</v>
      </c>
      <c r="Q131" s="57">
        <f t="shared" si="42"/>
        <v>4500000</v>
      </c>
      <c r="R131" s="57">
        <f t="shared" si="42"/>
        <v>4500000</v>
      </c>
      <c r="S131" s="56">
        <f t="shared" si="45"/>
        <v>4500000</v>
      </c>
      <c r="T131" s="57">
        <f t="shared" si="36"/>
        <v>2464821.59</v>
      </c>
      <c r="U131" s="56">
        <f t="shared" si="37"/>
        <v>1725481.23</v>
      </c>
      <c r="V131" s="56">
        <f t="shared" si="38"/>
        <v>1725481.23</v>
      </c>
      <c r="W131" s="57">
        <f t="shared" si="39"/>
        <v>1725481.23</v>
      </c>
      <c r="X131" s="76">
        <v>0.8</v>
      </c>
      <c r="Y131" s="76">
        <v>0.6</v>
      </c>
      <c r="Z131" s="26"/>
      <c r="AA131" s="26" t="s">
        <v>338</v>
      </c>
      <c r="AB131" s="26" t="s">
        <v>345</v>
      </c>
      <c r="AC131" s="26" t="s">
        <v>420</v>
      </c>
      <c r="AD131" s="26" t="s">
        <v>406</v>
      </c>
      <c r="AE131" s="26" t="s">
        <v>421</v>
      </c>
      <c r="AF131" s="30">
        <v>17226.61</v>
      </c>
      <c r="AG131" s="30"/>
      <c r="AH131" s="30">
        <v>3165442.76</v>
      </c>
      <c r="AI131" s="26" t="s">
        <v>516</v>
      </c>
    </row>
    <row r="132" spans="1:35" s="12" customFormat="1" ht="60" customHeight="1" x14ac:dyDescent="0.25">
      <c r="A132" s="59" t="s">
        <v>19</v>
      </c>
      <c r="B132" s="26">
        <v>2014</v>
      </c>
      <c r="C132" s="26" t="s">
        <v>394</v>
      </c>
      <c r="D132" s="54" t="s">
        <v>389</v>
      </c>
      <c r="E132" s="26" t="s">
        <v>51</v>
      </c>
      <c r="F132" s="26" t="s">
        <v>338</v>
      </c>
      <c r="G132" s="63">
        <v>42177</v>
      </c>
      <c r="H132" s="63">
        <v>42296</v>
      </c>
      <c r="I132" s="35"/>
      <c r="J132" s="30">
        <v>4000000</v>
      </c>
      <c r="K132" s="30">
        <v>4000000</v>
      </c>
      <c r="L132" s="19"/>
      <c r="M132" s="19"/>
      <c r="N132" s="30">
        <v>4000000</v>
      </c>
      <c r="O132" s="30">
        <v>505280.89</v>
      </c>
      <c r="P132" s="30">
        <v>154384.26999999999</v>
      </c>
      <c r="Q132" s="57">
        <f t="shared" si="42"/>
        <v>4000000</v>
      </c>
      <c r="R132" s="57">
        <f t="shared" si="42"/>
        <v>4000000</v>
      </c>
      <c r="S132" s="56">
        <f t="shared" si="45"/>
        <v>4000000</v>
      </c>
      <c r="T132" s="57">
        <f t="shared" si="36"/>
        <v>505280.89</v>
      </c>
      <c r="U132" s="56">
        <f t="shared" si="37"/>
        <v>154384.26999999999</v>
      </c>
      <c r="V132" s="56">
        <f t="shared" si="38"/>
        <v>154384.26999999999</v>
      </c>
      <c r="W132" s="57">
        <f t="shared" si="39"/>
        <v>154384.26999999999</v>
      </c>
      <c r="X132" s="76">
        <v>0</v>
      </c>
      <c r="Y132" s="76">
        <v>0.3</v>
      </c>
      <c r="Z132" s="26"/>
      <c r="AA132" s="26" t="s">
        <v>338</v>
      </c>
      <c r="AB132" s="26" t="s">
        <v>345</v>
      </c>
      <c r="AC132" s="26" t="s">
        <v>422</v>
      </c>
      <c r="AD132" s="26" t="s">
        <v>406</v>
      </c>
      <c r="AE132" s="26" t="s">
        <v>423</v>
      </c>
      <c r="AF132" s="30">
        <v>53196.71</v>
      </c>
      <c r="AG132" s="30"/>
      <c r="AH132" s="30">
        <v>3898812.44</v>
      </c>
      <c r="AI132" s="26" t="s">
        <v>516</v>
      </c>
    </row>
    <row r="133" spans="1:35" s="12" customFormat="1" ht="60" customHeight="1" x14ac:dyDescent="0.25">
      <c r="A133" s="59" t="s">
        <v>19</v>
      </c>
      <c r="B133" s="26">
        <v>2014</v>
      </c>
      <c r="C133" s="26" t="s">
        <v>58</v>
      </c>
      <c r="D133" s="54" t="s">
        <v>390</v>
      </c>
      <c r="E133" s="26" t="s">
        <v>51</v>
      </c>
      <c r="F133" s="26" t="s">
        <v>338</v>
      </c>
      <c r="G133" s="63">
        <v>42045</v>
      </c>
      <c r="H133" s="63">
        <v>42254</v>
      </c>
      <c r="I133" s="35"/>
      <c r="J133" s="30">
        <v>4700000</v>
      </c>
      <c r="K133" s="30">
        <v>4700000</v>
      </c>
      <c r="L133" s="19"/>
      <c r="M133" s="19"/>
      <c r="N133" s="30">
        <v>4700000</v>
      </c>
      <c r="O133" s="30">
        <f>1281054.4+979038.42+1271824.15+4700</f>
        <v>3536616.9699999997</v>
      </c>
      <c r="P133" s="30">
        <v>2555179.77</v>
      </c>
      <c r="Q133" s="57">
        <f t="shared" si="42"/>
        <v>4700000</v>
      </c>
      <c r="R133" s="57">
        <f t="shared" si="42"/>
        <v>4700000</v>
      </c>
      <c r="S133" s="56">
        <f t="shared" si="45"/>
        <v>4700000</v>
      </c>
      <c r="T133" s="57">
        <f t="shared" si="36"/>
        <v>3536616.9699999997</v>
      </c>
      <c r="U133" s="56">
        <f t="shared" si="37"/>
        <v>2555179.77</v>
      </c>
      <c r="V133" s="56">
        <f t="shared" si="38"/>
        <v>2555179.77</v>
      </c>
      <c r="W133" s="57">
        <f t="shared" si="39"/>
        <v>2555179.77</v>
      </c>
      <c r="X133" s="76">
        <v>0.5</v>
      </c>
      <c r="Y133" s="76">
        <v>0.8</v>
      </c>
      <c r="Z133" s="26"/>
      <c r="AA133" s="26" t="s">
        <v>338</v>
      </c>
      <c r="AB133" s="26" t="s">
        <v>345</v>
      </c>
      <c r="AC133" s="26" t="s">
        <v>424</v>
      </c>
      <c r="AD133" s="26" t="s">
        <v>406</v>
      </c>
      <c r="AE133" s="26" t="s">
        <v>425</v>
      </c>
      <c r="AF133" s="30">
        <v>44475.57</v>
      </c>
      <c r="AG133" s="30"/>
      <c r="AH133" s="30">
        <v>2190204.7200000002</v>
      </c>
      <c r="AI133" s="26" t="s">
        <v>515</v>
      </c>
    </row>
    <row r="134" spans="1:35" s="12" customFormat="1" ht="75" customHeight="1" x14ac:dyDescent="0.25">
      <c r="A134" s="59" t="s">
        <v>19</v>
      </c>
      <c r="B134" s="26">
        <v>2014</v>
      </c>
      <c r="C134" s="26" t="s">
        <v>393</v>
      </c>
      <c r="D134" s="54" t="s">
        <v>391</v>
      </c>
      <c r="E134" s="26" t="s">
        <v>331</v>
      </c>
      <c r="F134" s="26" t="s">
        <v>171</v>
      </c>
      <c r="G134" s="63">
        <v>42004</v>
      </c>
      <c r="H134" s="63">
        <v>42205</v>
      </c>
      <c r="I134" s="35"/>
      <c r="J134" s="30">
        <v>1500000</v>
      </c>
      <c r="K134" s="30">
        <v>1500000</v>
      </c>
      <c r="L134" s="19"/>
      <c r="M134" s="19"/>
      <c r="N134" s="30">
        <v>1500000</v>
      </c>
      <c r="O134" s="30">
        <v>1467000</v>
      </c>
      <c r="P134" s="30">
        <v>440100</v>
      </c>
      <c r="Q134" s="57">
        <f t="shared" si="42"/>
        <v>1500000</v>
      </c>
      <c r="R134" s="57">
        <f t="shared" si="42"/>
        <v>1500000</v>
      </c>
      <c r="S134" s="56">
        <f t="shared" si="45"/>
        <v>1500000</v>
      </c>
      <c r="T134" s="57">
        <f t="shared" si="36"/>
        <v>1467000</v>
      </c>
      <c r="U134" s="56">
        <f t="shared" si="37"/>
        <v>440100</v>
      </c>
      <c r="V134" s="56">
        <f t="shared" si="38"/>
        <v>440100</v>
      </c>
      <c r="W134" s="57">
        <f t="shared" si="39"/>
        <v>440100</v>
      </c>
      <c r="X134" s="76">
        <v>0.25</v>
      </c>
      <c r="Y134" s="76">
        <v>0.3</v>
      </c>
      <c r="Z134" s="26"/>
      <c r="AA134" s="26"/>
      <c r="AB134" s="26" t="s">
        <v>345</v>
      </c>
      <c r="AC134" s="26" t="s">
        <v>456</v>
      </c>
      <c r="AD134" s="26" t="s">
        <v>457</v>
      </c>
      <c r="AE134" s="26" t="s">
        <v>458</v>
      </c>
      <c r="AF134" s="30">
        <v>0</v>
      </c>
      <c r="AG134" s="30"/>
      <c r="AH134" s="30">
        <f t="shared" ref="AH134:AH135" si="46">N134-P134</f>
        <v>1059900</v>
      </c>
      <c r="AI134" s="26" t="s">
        <v>543</v>
      </c>
    </row>
    <row r="135" spans="1:35" s="12" customFormat="1" ht="60" customHeight="1" x14ac:dyDescent="0.25">
      <c r="A135" s="59" t="s">
        <v>19</v>
      </c>
      <c r="B135" s="26">
        <v>2014</v>
      </c>
      <c r="C135" s="26" t="s">
        <v>31</v>
      </c>
      <c r="D135" s="54" t="s">
        <v>392</v>
      </c>
      <c r="E135" s="26" t="s">
        <v>331</v>
      </c>
      <c r="F135" s="26" t="s">
        <v>171</v>
      </c>
      <c r="G135" s="63">
        <v>41995</v>
      </c>
      <c r="H135" s="63">
        <v>42144</v>
      </c>
      <c r="I135" s="35"/>
      <c r="J135" s="30">
        <v>600000</v>
      </c>
      <c r="K135" s="30">
        <v>600000</v>
      </c>
      <c r="L135" s="19"/>
      <c r="M135" s="19"/>
      <c r="N135" s="30">
        <v>600000</v>
      </c>
      <c r="O135" s="30">
        <v>591600</v>
      </c>
      <c r="P135" s="30">
        <v>414120</v>
      </c>
      <c r="Q135" s="57">
        <f t="shared" si="42"/>
        <v>600000</v>
      </c>
      <c r="R135" s="57">
        <f t="shared" si="42"/>
        <v>600000</v>
      </c>
      <c r="S135" s="56">
        <f t="shared" si="45"/>
        <v>600000</v>
      </c>
      <c r="T135" s="57">
        <f t="shared" si="36"/>
        <v>591600</v>
      </c>
      <c r="U135" s="56">
        <f t="shared" si="37"/>
        <v>414120</v>
      </c>
      <c r="V135" s="56">
        <f t="shared" si="38"/>
        <v>414120</v>
      </c>
      <c r="W135" s="57">
        <f t="shared" si="39"/>
        <v>414120</v>
      </c>
      <c r="X135" s="76">
        <v>1</v>
      </c>
      <c r="Y135" s="76">
        <f>P135/O135</f>
        <v>0.7</v>
      </c>
      <c r="Z135" s="26"/>
      <c r="AA135" s="26"/>
      <c r="AB135" s="26" t="s">
        <v>345</v>
      </c>
      <c r="AC135" s="26" t="s">
        <v>459</v>
      </c>
      <c r="AD135" s="26" t="s">
        <v>460</v>
      </c>
      <c r="AE135" s="26" t="s">
        <v>461</v>
      </c>
      <c r="AF135" s="30">
        <v>0</v>
      </c>
      <c r="AG135" s="30"/>
      <c r="AH135" s="30">
        <f t="shared" si="46"/>
        <v>185880</v>
      </c>
      <c r="AI135" s="26"/>
    </row>
    <row r="136" spans="1:35" s="12" customFormat="1" ht="60" hidden="1" customHeight="1" x14ac:dyDescent="0.25">
      <c r="A136" s="59" t="s">
        <v>19</v>
      </c>
      <c r="B136" s="26">
        <v>2015</v>
      </c>
      <c r="C136" s="26" t="s">
        <v>31</v>
      </c>
      <c r="D136" s="54" t="s">
        <v>544</v>
      </c>
      <c r="E136" s="26" t="s">
        <v>331</v>
      </c>
      <c r="F136" s="26"/>
      <c r="G136" s="63"/>
      <c r="H136" s="63"/>
      <c r="I136" s="35"/>
      <c r="J136" s="30">
        <v>33475000</v>
      </c>
      <c r="K136" s="30"/>
      <c r="L136" s="19"/>
      <c r="M136" s="19"/>
      <c r="N136" s="30"/>
      <c r="O136" s="30"/>
      <c r="P136" s="30"/>
      <c r="Q136" s="57">
        <f t="shared" si="42"/>
        <v>33475000</v>
      </c>
      <c r="R136" s="57">
        <f t="shared" si="42"/>
        <v>0</v>
      </c>
      <c r="S136" s="56">
        <f t="shared" si="45"/>
        <v>0</v>
      </c>
      <c r="T136" s="57">
        <f t="shared" si="36"/>
        <v>0</v>
      </c>
      <c r="U136" s="56">
        <f t="shared" si="37"/>
        <v>0</v>
      </c>
      <c r="V136" s="56">
        <f t="shared" si="38"/>
        <v>0</v>
      </c>
      <c r="W136" s="57">
        <f t="shared" si="39"/>
        <v>0</v>
      </c>
      <c r="X136" s="76"/>
      <c r="Y136" s="76"/>
      <c r="Z136" s="26"/>
      <c r="AA136" s="26"/>
      <c r="AB136" s="26"/>
      <c r="AC136" s="26"/>
      <c r="AD136" s="26"/>
      <c r="AE136" s="26"/>
      <c r="AF136" s="30"/>
      <c r="AG136" s="30"/>
      <c r="AH136" s="30"/>
      <c r="AI136" s="26"/>
    </row>
    <row r="137" spans="1:35" s="12" customFormat="1" ht="34.5" hidden="1" customHeight="1" x14ac:dyDescent="0.25">
      <c r="A137" s="59" t="s">
        <v>19</v>
      </c>
      <c r="B137" s="26">
        <v>2015</v>
      </c>
      <c r="C137" s="26" t="s">
        <v>58</v>
      </c>
      <c r="D137" s="54" t="s">
        <v>545</v>
      </c>
      <c r="E137" s="26" t="s">
        <v>51</v>
      </c>
      <c r="F137" s="26"/>
      <c r="G137" s="63"/>
      <c r="H137" s="63"/>
      <c r="I137" s="35"/>
      <c r="J137" s="30">
        <v>1100000</v>
      </c>
      <c r="K137" s="30"/>
      <c r="L137" s="19"/>
      <c r="M137" s="19"/>
      <c r="N137" s="30"/>
      <c r="O137" s="30"/>
      <c r="P137" s="30"/>
      <c r="Q137" s="57">
        <f t="shared" ref="Q137:R146" si="47">J137</f>
        <v>1100000</v>
      </c>
      <c r="R137" s="57">
        <f t="shared" si="47"/>
        <v>0</v>
      </c>
      <c r="S137" s="56">
        <f t="shared" si="45"/>
        <v>0</v>
      </c>
      <c r="T137" s="57">
        <f t="shared" si="36"/>
        <v>0</v>
      </c>
      <c r="U137" s="56">
        <f t="shared" si="37"/>
        <v>0</v>
      </c>
      <c r="V137" s="56">
        <f t="shared" si="38"/>
        <v>0</v>
      </c>
      <c r="W137" s="57">
        <f t="shared" si="39"/>
        <v>0</v>
      </c>
      <c r="X137" s="76"/>
      <c r="Y137" s="76"/>
      <c r="Z137" s="26"/>
      <c r="AA137" s="26"/>
      <c r="AB137" s="26"/>
      <c r="AC137" s="26"/>
      <c r="AD137" s="26"/>
      <c r="AE137" s="26"/>
      <c r="AF137" s="30"/>
      <c r="AG137" s="30"/>
      <c r="AH137" s="30"/>
      <c r="AI137" s="26"/>
    </row>
    <row r="138" spans="1:35" s="12" customFormat="1" ht="30" hidden="1" customHeight="1" x14ac:dyDescent="0.25">
      <c r="A138" s="59" t="s">
        <v>19</v>
      </c>
      <c r="B138" s="26">
        <v>2015</v>
      </c>
      <c r="C138" s="26" t="s">
        <v>58</v>
      </c>
      <c r="D138" s="54" t="s">
        <v>546</v>
      </c>
      <c r="E138" s="26" t="s">
        <v>23</v>
      </c>
      <c r="F138" s="26"/>
      <c r="G138" s="63"/>
      <c r="H138" s="63"/>
      <c r="I138" s="35"/>
      <c r="J138" s="30">
        <v>328792469</v>
      </c>
      <c r="K138" s="30"/>
      <c r="L138" s="19"/>
      <c r="M138" s="19"/>
      <c r="N138" s="30"/>
      <c r="O138" s="30"/>
      <c r="P138" s="30"/>
      <c r="Q138" s="57">
        <f t="shared" si="47"/>
        <v>328792469</v>
      </c>
      <c r="R138" s="57">
        <f t="shared" si="47"/>
        <v>0</v>
      </c>
      <c r="S138" s="56">
        <f t="shared" si="45"/>
        <v>0</v>
      </c>
      <c r="T138" s="57">
        <f t="shared" si="36"/>
        <v>0</v>
      </c>
      <c r="U138" s="56">
        <f t="shared" si="37"/>
        <v>0</v>
      </c>
      <c r="V138" s="56">
        <f t="shared" si="38"/>
        <v>0</v>
      </c>
      <c r="W138" s="57">
        <f t="shared" si="39"/>
        <v>0</v>
      </c>
      <c r="X138" s="76"/>
      <c r="Y138" s="76"/>
      <c r="Z138" s="26"/>
      <c r="AA138" s="26"/>
      <c r="AB138" s="26"/>
      <c r="AC138" s="26"/>
      <c r="AD138" s="26"/>
      <c r="AE138" s="26"/>
      <c r="AF138" s="30"/>
      <c r="AG138" s="30"/>
      <c r="AH138" s="30"/>
      <c r="AI138" s="26"/>
    </row>
    <row r="139" spans="1:35" s="12" customFormat="1" ht="60" hidden="1" customHeight="1" x14ac:dyDescent="0.25">
      <c r="A139" s="59" t="s">
        <v>19</v>
      </c>
      <c r="B139" s="26">
        <v>2015</v>
      </c>
      <c r="C139" s="26" t="s">
        <v>31</v>
      </c>
      <c r="D139" s="54" t="s">
        <v>547</v>
      </c>
      <c r="E139" s="26" t="s">
        <v>311</v>
      </c>
      <c r="F139" s="26"/>
      <c r="G139" s="63"/>
      <c r="H139" s="63"/>
      <c r="I139" s="35"/>
      <c r="J139" s="30">
        <v>11300000</v>
      </c>
      <c r="K139" s="30"/>
      <c r="L139" s="19"/>
      <c r="M139" s="19"/>
      <c r="N139" s="30"/>
      <c r="O139" s="30"/>
      <c r="P139" s="30"/>
      <c r="Q139" s="57">
        <f t="shared" si="47"/>
        <v>11300000</v>
      </c>
      <c r="R139" s="57">
        <f t="shared" si="47"/>
        <v>0</v>
      </c>
      <c r="S139" s="56">
        <f t="shared" si="45"/>
        <v>0</v>
      </c>
      <c r="T139" s="57">
        <f t="shared" si="36"/>
        <v>0</v>
      </c>
      <c r="U139" s="56">
        <f t="shared" si="37"/>
        <v>0</v>
      </c>
      <c r="V139" s="56">
        <f t="shared" si="38"/>
        <v>0</v>
      </c>
      <c r="W139" s="57">
        <f t="shared" si="39"/>
        <v>0</v>
      </c>
      <c r="X139" s="76"/>
      <c r="Y139" s="76"/>
      <c r="Z139" s="26"/>
      <c r="AA139" s="26"/>
      <c r="AB139" s="26"/>
      <c r="AC139" s="26"/>
      <c r="AD139" s="26"/>
      <c r="AE139" s="26"/>
      <c r="AF139" s="30"/>
      <c r="AG139" s="30"/>
      <c r="AH139" s="30"/>
      <c r="AI139" s="26"/>
    </row>
    <row r="140" spans="1:35" s="12" customFormat="1" ht="60" hidden="1" customHeight="1" x14ac:dyDescent="0.25">
      <c r="A140" s="59" t="s">
        <v>19</v>
      </c>
      <c r="B140" s="26">
        <v>2015</v>
      </c>
      <c r="C140" s="26" t="s">
        <v>31</v>
      </c>
      <c r="D140" s="54" t="s">
        <v>548</v>
      </c>
      <c r="E140" s="26" t="s">
        <v>51</v>
      </c>
      <c r="F140" s="26"/>
      <c r="G140" s="63"/>
      <c r="H140" s="63"/>
      <c r="I140" s="35"/>
      <c r="J140" s="30">
        <v>3400000</v>
      </c>
      <c r="K140" s="30"/>
      <c r="L140" s="19"/>
      <c r="M140" s="19"/>
      <c r="N140" s="30"/>
      <c r="O140" s="30"/>
      <c r="P140" s="30"/>
      <c r="Q140" s="57">
        <f t="shared" si="47"/>
        <v>3400000</v>
      </c>
      <c r="R140" s="57">
        <f t="shared" si="47"/>
        <v>0</v>
      </c>
      <c r="S140" s="56">
        <f t="shared" si="45"/>
        <v>0</v>
      </c>
      <c r="T140" s="57">
        <f t="shared" si="36"/>
        <v>0</v>
      </c>
      <c r="U140" s="56">
        <f t="shared" si="37"/>
        <v>0</v>
      </c>
      <c r="V140" s="56">
        <f t="shared" si="38"/>
        <v>0</v>
      </c>
      <c r="W140" s="57">
        <f t="shared" si="39"/>
        <v>0</v>
      </c>
      <c r="X140" s="76"/>
      <c r="Y140" s="76"/>
      <c r="Z140" s="26"/>
      <c r="AA140" s="26"/>
      <c r="AB140" s="26"/>
      <c r="AC140" s="26"/>
      <c r="AD140" s="26"/>
      <c r="AE140" s="26"/>
      <c r="AF140" s="30"/>
      <c r="AG140" s="30"/>
      <c r="AH140" s="30"/>
      <c r="AI140" s="26"/>
    </row>
    <row r="141" spans="1:35" s="12" customFormat="1" ht="60" hidden="1" customHeight="1" x14ac:dyDescent="0.25">
      <c r="A141" s="59" t="s">
        <v>19</v>
      </c>
      <c r="B141" s="26">
        <v>2015</v>
      </c>
      <c r="C141" s="26" t="s">
        <v>31</v>
      </c>
      <c r="D141" s="54" t="s">
        <v>549</v>
      </c>
      <c r="E141" s="26" t="s">
        <v>51</v>
      </c>
      <c r="F141" s="26"/>
      <c r="G141" s="63"/>
      <c r="H141" s="63"/>
      <c r="I141" s="35"/>
      <c r="J141" s="30">
        <v>1500000</v>
      </c>
      <c r="K141" s="30"/>
      <c r="L141" s="19"/>
      <c r="M141" s="19"/>
      <c r="N141" s="30"/>
      <c r="O141" s="30"/>
      <c r="P141" s="30"/>
      <c r="Q141" s="57">
        <f t="shared" si="47"/>
        <v>1500000</v>
      </c>
      <c r="R141" s="57">
        <f t="shared" si="47"/>
        <v>0</v>
      </c>
      <c r="S141" s="56">
        <f t="shared" si="45"/>
        <v>0</v>
      </c>
      <c r="T141" s="57">
        <f t="shared" si="36"/>
        <v>0</v>
      </c>
      <c r="U141" s="56">
        <f t="shared" si="37"/>
        <v>0</v>
      </c>
      <c r="V141" s="56">
        <f t="shared" si="38"/>
        <v>0</v>
      </c>
      <c r="W141" s="57">
        <f t="shared" si="39"/>
        <v>0</v>
      </c>
      <c r="X141" s="76"/>
      <c r="Y141" s="76"/>
      <c r="Z141" s="26"/>
      <c r="AA141" s="26"/>
      <c r="AB141" s="26"/>
      <c r="AC141" s="26"/>
      <c r="AD141" s="26"/>
      <c r="AE141" s="26"/>
      <c r="AF141" s="30"/>
      <c r="AG141" s="30"/>
      <c r="AH141" s="30"/>
      <c r="AI141" s="26"/>
    </row>
    <row r="142" spans="1:35" s="12" customFormat="1" ht="60" hidden="1" customHeight="1" x14ac:dyDescent="0.25">
      <c r="A142" s="59" t="s">
        <v>19</v>
      </c>
      <c r="B142" s="26">
        <v>2015</v>
      </c>
      <c r="C142" s="26" t="s">
        <v>31</v>
      </c>
      <c r="D142" s="54" t="s">
        <v>550</v>
      </c>
      <c r="E142" s="26" t="s">
        <v>23</v>
      </c>
      <c r="F142" s="26"/>
      <c r="G142" s="63"/>
      <c r="H142" s="63"/>
      <c r="I142" s="35"/>
      <c r="J142" s="30">
        <v>16000000</v>
      </c>
      <c r="K142" s="30"/>
      <c r="L142" s="19"/>
      <c r="M142" s="19"/>
      <c r="N142" s="30"/>
      <c r="O142" s="30"/>
      <c r="P142" s="30"/>
      <c r="Q142" s="57">
        <f t="shared" si="47"/>
        <v>16000000</v>
      </c>
      <c r="R142" s="57">
        <f t="shared" si="47"/>
        <v>0</v>
      </c>
      <c r="S142" s="56">
        <f t="shared" si="45"/>
        <v>0</v>
      </c>
      <c r="T142" s="57">
        <f t="shared" si="36"/>
        <v>0</v>
      </c>
      <c r="U142" s="56">
        <f t="shared" si="37"/>
        <v>0</v>
      </c>
      <c r="V142" s="56">
        <f t="shared" si="38"/>
        <v>0</v>
      </c>
      <c r="W142" s="57">
        <f t="shared" si="39"/>
        <v>0</v>
      </c>
      <c r="X142" s="76"/>
      <c r="Y142" s="76"/>
      <c r="Z142" s="26"/>
      <c r="AA142" s="26"/>
      <c r="AB142" s="26"/>
      <c r="AC142" s="26"/>
      <c r="AD142" s="26"/>
      <c r="AE142" s="26"/>
      <c r="AF142" s="30"/>
      <c r="AG142" s="30"/>
      <c r="AH142" s="30"/>
      <c r="AI142" s="26"/>
    </row>
    <row r="143" spans="1:35" s="12" customFormat="1" ht="30" hidden="1" customHeight="1" x14ac:dyDescent="0.25">
      <c r="A143" s="59" t="s">
        <v>19</v>
      </c>
      <c r="B143" s="26">
        <v>2015</v>
      </c>
      <c r="C143" s="26" t="s">
        <v>393</v>
      </c>
      <c r="D143" s="54" t="s">
        <v>551</v>
      </c>
      <c r="E143" s="26" t="s">
        <v>331</v>
      </c>
      <c r="F143" s="26"/>
      <c r="G143" s="63"/>
      <c r="H143" s="63"/>
      <c r="I143" s="35"/>
      <c r="J143" s="30">
        <v>200000</v>
      </c>
      <c r="K143" s="30"/>
      <c r="L143" s="19"/>
      <c r="M143" s="19"/>
      <c r="N143" s="30"/>
      <c r="O143" s="30"/>
      <c r="P143" s="30"/>
      <c r="Q143" s="57">
        <f t="shared" si="47"/>
        <v>200000</v>
      </c>
      <c r="R143" s="57">
        <f t="shared" si="47"/>
        <v>0</v>
      </c>
      <c r="S143" s="56">
        <f t="shared" si="45"/>
        <v>0</v>
      </c>
      <c r="T143" s="57">
        <f t="shared" si="36"/>
        <v>0</v>
      </c>
      <c r="U143" s="56">
        <f t="shared" si="37"/>
        <v>0</v>
      </c>
      <c r="V143" s="56">
        <f t="shared" si="38"/>
        <v>0</v>
      </c>
      <c r="W143" s="57">
        <f t="shared" si="39"/>
        <v>0</v>
      </c>
      <c r="X143" s="76"/>
      <c r="Y143" s="76"/>
      <c r="Z143" s="26"/>
      <c r="AA143" s="26"/>
      <c r="AB143" s="26"/>
      <c r="AC143" s="26"/>
      <c r="AD143" s="26"/>
      <c r="AE143" s="26"/>
      <c r="AF143" s="30"/>
      <c r="AG143" s="30"/>
      <c r="AH143" s="30"/>
      <c r="AI143" s="26"/>
    </row>
    <row r="144" spans="1:35" s="12" customFormat="1" ht="60" hidden="1" customHeight="1" x14ac:dyDescent="0.25">
      <c r="A144" s="59" t="s">
        <v>19</v>
      </c>
      <c r="B144" s="26">
        <v>2015</v>
      </c>
      <c r="C144" s="26" t="s">
        <v>38</v>
      </c>
      <c r="D144" s="54" t="s">
        <v>552</v>
      </c>
      <c r="E144" s="26" t="s">
        <v>553</v>
      </c>
      <c r="F144" s="26"/>
      <c r="G144" s="63"/>
      <c r="H144" s="63"/>
      <c r="I144" s="35"/>
      <c r="J144" s="30">
        <v>120000</v>
      </c>
      <c r="K144" s="30"/>
      <c r="L144" s="19"/>
      <c r="M144" s="19"/>
      <c r="N144" s="30"/>
      <c r="O144" s="30"/>
      <c r="P144" s="30"/>
      <c r="Q144" s="57">
        <f t="shared" si="47"/>
        <v>120000</v>
      </c>
      <c r="R144" s="57">
        <f t="shared" si="47"/>
        <v>0</v>
      </c>
      <c r="S144" s="56">
        <f t="shared" si="45"/>
        <v>0</v>
      </c>
      <c r="T144" s="57">
        <f t="shared" si="36"/>
        <v>0</v>
      </c>
      <c r="U144" s="56">
        <f t="shared" si="37"/>
        <v>0</v>
      </c>
      <c r="V144" s="56">
        <f t="shared" si="38"/>
        <v>0</v>
      </c>
      <c r="W144" s="57">
        <f t="shared" si="39"/>
        <v>0</v>
      </c>
      <c r="X144" s="76"/>
      <c r="Y144" s="76"/>
      <c r="Z144" s="26"/>
      <c r="AA144" s="26"/>
      <c r="AB144" s="26"/>
      <c r="AC144" s="26"/>
      <c r="AD144" s="26"/>
      <c r="AE144" s="26"/>
      <c r="AF144" s="30"/>
      <c r="AG144" s="30"/>
      <c r="AH144" s="30"/>
      <c r="AI144" s="26"/>
    </row>
    <row r="145" spans="1:35" s="12" customFormat="1" ht="30" hidden="1" customHeight="1" x14ac:dyDescent="0.25">
      <c r="A145" s="59" t="s">
        <v>19</v>
      </c>
      <c r="B145" s="26">
        <v>2015</v>
      </c>
      <c r="C145" s="26" t="s">
        <v>393</v>
      </c>
      <c r="D145" s="54" t="s">
        <v>554</v>
      </c>
      <c r="E145" s="26" t="s">
        <v>331</v>
      </c>
      <c r="F145" s="26"/>
      <c r="G145" s="63"/>
      <c r="H145" s="63"/>
      <c r="I145" s="35"/>
      <c r="J145" s="30">
        <v>2500000</v>
      </c>
      <c r="K145" s="30"/>
      <c r="L145" s="19"/>
      <c r="M145" s="19"/>
      <c r="N145" s="30"/>
      <c r="O145" s="30"/>
      <c r="P145" s="30"/>
      <c r="Q145" s="57">
        <f t="shared" si="47"/>
        <v>2500000</v>
      </c>
      <c r="R145" s="57">
        <f t="shared" si="47"/>
        <v>0</v>
      </c>
      <c r="S145" s="56">
        <f t="shared" si="45"/>
        <v>0</v>
      </c>
      <c r="T145" s="57">
        <f t="shared" si="36"/>
        <v>0</v>
      </c>
      <c r="U145" s="56">
        <f t="shared" si="37"/>
        <v>0</v>
      </c>
      <c r="V145" s="56">
        <f t="shared" si="38"/>
        <v>0</v>
      </c>
      <c r="W145" s="57">
        <f t="shared" si="39"/>
        <v>0</v>
      </c>
      <c r="X145" s="76"/>
      <c r="Y145" s="76"/>
      <c r="Z145" s="26"/>
      <c r="AA145" s="26"/>
      <c r="AB145" s="26"/>
      <c r="AC145" s="26"/>
      <c r="AD145" s="26"/>
      <c r="AE145" s="26"/>
      <c r="AF145" s="30"/>
      <c r="AG145" s="30"/>
      <c r="AH145" s="30"/>
      <c r="AI145" s="26"/>
    </row>
    <row r="146" spans="1:35" s="12" customFormat="1" ht="60" hidden="1" customHeight="1" x14ac:dyDescent="0.25">
      <c r="A146" s="59" t="s">
        <v>19</v>
      </c>
      <c r="B146" s="26">
        <v>2015</v>
      </c>
      <c r="C146" s="26" t="s">
        <v>123</v>
      </c>
      <c r="D146" s="54" t="s">
        <v>555</v>
      </c>
      <c r="E146" s="26" t="s">
        <v>332</v>
      </c>
      <c r="F146" s="26"/>
      <c r="G146" s="63"/>
      <c r="H146" s="63"/>
      <c r="I146" s="35"/>
      <c r="J146" s="30">
        <v>20175000</v>
      </c>
      <c r="K146" s="30"/>
      <c r="L146" s="19"/>
      <c r="M146" s="19"/>
      <c r="N146" s="30"/>
      <c r="O146" s="30"/>
      <c r="P146" s="30"/>
      <c r="Q146" s="57">
        <f t="shared" si="47"/>
        <v>20175000</v>
      </c>
      <c r="R146" s="57">
        <f t="shared" si="47"/>
        <v>0</v>
      </c>
      <c r="S146" s="56">
        <f t="shared" si="45"/>
        <v>0</v>
      </c>
      <c r="T146" s="57">
        <f t="shared" si="36"/>
        <v>0</v>
      </c>
      <c r="U146" s="56">
        <f t="shared" si="37"/>
        <v>0</v>
      </c>
      <c r="V146" s="56">
        <f t="shared" si="38"/>
        <v>0</v>
      </c>
      <c r="W146" s="57">
        <f t="shared" si="39"/>
        <v>0</v>
      </c>
      <c r="X146" s="76"/>
      <c r="Y146" s="76"/>
      <c r="Z146" s="26"/>
      <c r="AA146" s="26"/>
      <c r="AB146" s="26"/>
      <c r="AC146" s="26"/>
      <c r="AD146" s="26"/>
      <c r="AE146" s="26"/>
      <c r="AF146" s="30"/>
      <c r="AG146" s="30"/>
      <c r="AH146" s="30"/>
      <c r="AI146" s="26"/>
    </row>
    <row r="147" spans="1:35" x14ac:dyDescent="0.25">
      <c r="A147" s="8"/>
      <c r="B147" s="8"/>
      <c r="C147" s="8"/>
      <c r="D147" s="8"/>
      <c r="E147" s="8"/>
      <c r="F147" s="8"/>
      <c r="J147" s="15">
        <f>SUBTOTAL(9,J10:J146)</f>
        <v>404799293</v>
      </c>
      <c r="K147" s="15">
        <f>SUBTOTAL(9,K10:K146)</f>
        <v>404799293</v>
      </c>
      <c r="N147" s="15">
        <f t="shared" ref="N147:W147" si="48">SUBTOTAL(9,N10:N146)</f>
        <v>366979393</v>
      </c>
      <c r="O147" s="15">
        <f t="shared" si="48"/>
        <v>352536137.72000003</v>
      </c>
      <c r="P147" s="15">
        <f t="shared" si="48"/>
        <v>266310744.33269998</v>
      </c>
      <c r="Q147" s="15">
        <f t="shared" si="48"/>
        <v>404799293</v>
      </c>
      <c r="R147" s="15">
        <f t="shared" si="48"/>
        <v>404799293</v>
      </c>
      <c r="S147" s="15">
        <f t="shared" si="48"/>
        <v>366979393</v>
      </c>
      <c r="T147" s="15">
        <f t="shared" si="48"/>
        <v>352536137.72000003</v>
      </c>
      <c r="U147" s="15">
        <f t="shared" si="48"/>
        <v>266310744.33269998</v>
      </c>
      <c r="V147" s="15">
        <f t="shared" si="48"/>
        <v>266310744.33269998</v>
      </c>
      <c r="W147" s="15">
        <f t="shared" si="48"/>
        <v>266310744.33269998</v>
      </c>
    </row>
    <row r="148" spans="1:35" x14ac:dyDescent="0.25">
      <c r="A148" s="8"/>
      <c r="B148" s="8"/>
      <c r="C148" s="8"/>
      <c r="D148" s="8"/>
      <c r="E148" s="8"/>
      <c r="F148" s="8"/>
      <c r="J148" s="7"/>
      <c r="K148" s="7"/>
      <c r="N148" s="7"/>
      <c r="O148" s="7"/>
      <c r="P148" s="7"/>
      <c r="Q148" s="7"/>
      <c r="R148" s="7"/>
      <c r="S148" s="7"/>
      <c r="T148" s="7"/>
      <c r="U148" s="7"/>
      <c r="V148" s="7"/>
      <c r="W148" s="7"/>
    </row>
    <row r="149" spans="1:35" x14ac:dyDescent="0.25">
      <c r="A149" s="8"/>
      <c r="B149" s="8"/>
      <c r="C149" s="8"/>
      <c r="D149" s="8"/>
      <c r="E149" s="8"/>
      <c r="F149" s="8"/>
      <c r="K149" s="7"/>
      <c r="O149" s="7"/>
      <c r="P149" s="7"/>
    </row>
    <row r="150" spans="1:35" x14ac:dyDescent="0.25">
      <c r="O150" s="7"/>
      <c r="P150" s="7"/>
      <c r="AH150" s="7"/>
    </row>
    <row r="151" spans="1:35" x14ac:dyDescent="0.25">
      <c r="I151" s="14"/>
      <c r="J151" s="15"/>
      <c r="P151" s="15"/>
      <c r="Q151" s="7"/>
    </row>
    <row r="152" spans="1:35" x14ac:dyDescent="0.25">
      <c r="I152" s="14"/>
      <c r="J152" s="15"/>
      <c r="K152" s="15"/>
      <c r="L152" s="16"/>
      <c r="P152" s="15"/>
      <c r="Q152" s="7"/>
    </row>
    <row r="153" spans="1:35" x14ac:dyDescent="0.25">
      <c r="I153" s="14"/>
      <c r="J153" s="15"/>
      <c r="K153" s="15"/>
      <c r="L153" s="16"/>
      <c r="P153" s="15"/>
      <c r="Q153" s="7"/>
    </row>
    <row r="154" spans="1:35" x14ac:dyDescent="0.25">
      <c r="I154" s="14"/>
      <c r="J154" s="15"/>
      <c r="K154" s="15"/>
      <c r="L154" s="16"/>
      <c r="P154" s="15"/>
      <c r="Q154" s="7"/>
    </row>
    <row r="155" spans="1:35" x14ac:dyDescent="0.25">
      <c r="I155" s="14"/>
      <c r="J155" s="15"/>
      <c r="K155" s="15"/>
      <c r="L155" s="16"/>
      <c r="P155" s="15"/>
      <c r="Q155" s="7"/>
    </row>
    <row r="156" spans="1:35" x14ac:dyDescent="0.25">
      <c r="I156" s="14"/>
      <c r="J156" s="15"/>
      <c r="K156" s="15"/>
      <c r="L156" s="16"/>
      <c r="P156" s="15"/>
      <c r="Q156" s="7"/>
    </row>
    <row r="157" spans="1:35" x14ac:dyDescent="0.25">
      <c r="Q157" s="7"/>
    </row>
    <row r="158" spans="1:35" x14ac:dyDescent="0.25">
      <c r="Q158" s="7"/>
    </row>
    <row r="159" spans="1:35" x14ac:dyDescent="0.25">
      <c r="Q159" s="15"/>
    </row>
  </sheetData>
  <sheetProtection password="D320" sheet="1" objects="1" scenarios="1" autoFilter="0"/>
  <autoFilter ref="A9:AI146">
    <filterColumn colId="0">
      <customFilters>
        <customFilter operator="notEqual" val=" "/>
      </customFilters>
    </filterColumn>
    <filterColumn colId="1">
      <filters>
        <filter val="2014"/>
      </filters>
    </filterColumn>
  </autoFilter>
  <mergeCells count="150">
    <mergeCell ref="A114:A116"/>
    <mergeCell ref="B114:B116"/>
    <mergeCell ref="C114:C116"/>
    <mergeCell ref="A117:A119"/>
    <mergeCell ref="B117:B119"/>
    <mergeCell ref="C117:C119"/>
    <mergeCell ref="A99:A102"/>
    <mergeCell ref="B99:B102"/>
    <mergeCell ref="C99:C102"/>
    <mergeCell ref="A110:A112"/>
    <mergeCell ref="B110:B112"/>
    <mergeCell ref="C110:C112"/>
    <mergeCell ref="A91:A93"/>
    <mergeCell ref="B91:B93"/>
    <mergeCell ref="C91:C93"/>
    <mergeCell ref="A95:A98"/>
    <mergeCell ref="B95:B98"/>
    <mergeCell ref="C95:C98"/>
    <mergeCell ref="M83:M84"/>
    <mergeCell ref="N83:N84"/>
    <mergeCell ref="Q83:Q84"/>
    <mergeCell ref="AF62:AF65"/>
    <mergeCell ref="AG62:AG65"/>
    <mergeCell ref="AH62:AH65"/>
    <mergeCell ref="AI62:AI65"/>
    <mergeCell ref="AF69:AF70"/>
    <mergeCell ref="A83:A84"/>
    <mergeCell ref="B83:B84"/>
    <mergeCell ref="C83:C84"/>
    <mergeCell ref="D83:D84"/>
    <mergeCell ref="E83:E84"/>
    <mergeCell ref="R83:R84"/>
    <mergeCell ref="Z83:Z84"/>
    <mergeCell ref="AA83:AA84"/>
    <mergeCell ref="F83:F84"/>
    <mergeCell ref="G83:G84"/>
    <mergeCell ref="H83:H84"/>
    <mergeCell ref="I83:I84"/>
    <mergeCell ref="J83:J84"/>
    <mergeCell ref="K83:K84"/>
    <mergeCell ref="U32:U33"/>
    <mergeCell ref="AE39:AE40"/>
    <mergeCell ref="AF39:AF40"/>
    <mergeCell ref="AG39:AG40"/>
    <mergeCell ref="AH39:AH40"/>
    <mergeCell ref="AI39:AI40"/>
    <mergeCell ref="A56:A57"/>
    <mergeCell ref="B56:B57"/>
    <mergeCell ref="C56:C57"/>
    <mergeCell ref="D56:D57"/>
    <mergeCell ref="E56:E57"/>
    <mergeCell ref="I39:I40"/>
    <mergeCell ref="Z39:Z40"/>
    <mergeCell ref="AA39:AA40"/>
    <mergeCell ref="AB39:AB40"/>
    <mergeCell ref="AC39:AC40"/>
    <mergeCell ref="AD39:AD40"/>
    <mergeCell ref="A39:A40"/>
    <mergeCell ref="B39:B40"/>
    <mergeCell ref="C39:C40"/>
    <mergeCell ref="D39:D40"/>
    <mergeCell ref="E39:E40"/>
    <mergeCell ref="F39:F40"/>
    <mergeCell ref="F32:F33"/>
    <mergeCell ref="I32:I33"/>
    <mergeCell ref="O32:O33"/>
    <mergeCell ref="AA11:AA13"/>
    <mergeCell ref="AB11:AB13"/>
    <mergeCell ref="AD14:AD15"/>
    <mergeCell ref="AE14:AE15"/>
    <mergeCell ref="AI14:AI15"/>
    <mergeCell ref="Z30:Z31"/>
    <mergeCell ref="AA30:AA31"/>
    <mergeCell ref="A32:A33"/>
    <mergeCell ref="B32:B33"/>
    <mergeCell ref="C32:C33"/>
    <mergeCell ref="D32:D33"/>
    <mergeCell ref="E32:E33"/>
    <mergeCell ref="V14:V15"/>
    <mergeCell ref="W14:W15"/>
    <mergeCell ref="Z14:Z15"/>
    <mergeCell ref="AA14:AA15"/>
    <mergeCell ref="AB14:AB15"/>
    <mergeCell ref="AC14:AC15"/>
    <mergeCell ref="V32:V33"/>
    <mergeCell ref="W32:W33"/>
    <mergeCell ref="Z32:Z33"/>
    <mergeCell ref="AA32:AA33"/>
    <mergeCell ref="P32:P33"/>
    <mergeCell ref="T32:T33"/>
    <mergeCell ref="Q8:X8"/>
    <mergeCell ref="Z8:AA8"/>
    <mergeCell ref="G8:G9"/>
    <mergeCell ref="H8:H9"/>
    <mergeCell ref="AI11:AI13"/>
    <mergeCell ref="A14:A15"/>
    <mergeCell ref="B14:B15"/>
    <mergeCell ref="C14:C15"/>
    <mergeCell ref="E14:E15"/>
    <mergeCell ref="F14:F15"/>
    <mergeCell ref="O14:O15"/>
    <mergeCell ref="P14:P15"/>
    <mergeCell ref="T14:T15"/>
    <mergeCell ref="U14:U15"/>
    <mergeCell ref="AC11:AC13"/>
    <mergeCell ref="AD11:AD13"/>
    <mergeCell ref="AE11:AE13"/>
    <mergeCell ref="AF11:AF13"/>
    <mergeCell ref="AG11:AG13"/>
    <mergeCell ref="AH11:AH13"/>
    <mergeCell ref="W11:W13"/>
    <mergeCell ref="X11:X13"/>
    <mergeCell ref="Y11:Y13"/>
    <mergeCell ref="Z11:Z13"/>
    <mergeCell ref="A8:A9"/>
    <mergeCell ref="B8:B9"/>
    <mergeCell ref="C8:C9"/>
    <mergeCell ref="D8:D9"/>
    <mergeCell ref="E8:E9"/>
    <mergeCell ref="F8:F9"/>
    <mergeCell ref="AH8:AH9"/>
    <mergeCell ref="AI8:AI9"/>
    <mergeCell ref="A11:A13"/>
    <mergeCell ref="B11:B13"/>
    <mergeCell ref="C11:C13"/>
    <mergeCell ref="E11:E13"/>
    <mergeCell ref="F11:F13"/>
    <mergeCell ref="T11:T13"/>
    <mergeCell ref="U11:U13"/>
    <mergeCell ref="V11:V13"/>
    <mergeCell ref="AB8:AB9"/>
    <mergeCell ref="AC8:AC9"/>
    <mergeCell ref="AD8:AD9"/>
    <mergeCell ref="AE8:AE9"/>
    <mergeCell ref="AF8:AF9"/>
    <mergeCell ref="AG8:AG9"/>
    <mergeCell ref="M8:M9"/>
    <mergeCell ref="N8:N9"/>
    <mergeCell ref="N2:P2"/>
    <mergeCell ref="C3:I3"/>
    <mergeCell ref="N3:P3"/>
    <mergeCell ref="C4:E4"/>
    <mergeCell ref="G4:I5"/>
    <mergeCell ref="N4:P4"/>
    <mergeCell ref="I8:I9"/>
    <mergeCell ref="J8:J9"/>
    <mergeCell ref="K8:K9"/>
    <mergeCell ref="L8:L9"/>
    <mergeCell ref="O8:O9"/>
    <mergeCell ref="P8:P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3"/>
  <sheetViews>
    <sheetView showGridLines="0" tabSelected="1"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D11" sqref="D11"/>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89" t="s">
        <v>41</v>
      </c>
      <c r="O2" s="89"/>
      <c r="P2" s="89"/>
    </row>
    <row r="3" spans="1:35" x14ac:dyDescent="0.25">
      <c r="C3" s="90" t="s">
        <v>517</v>
      </c>
      <c r="D3" s="90"/>
      <c r="E3" s="90"/>
      <c r="F3" s="90"/>
      <c r="G3" s="90"/>
      <c r="H3" s="90"/>
      <c r="I3" s="90"/>
      <c r="J3" s="88"/>
      <c r="K3" s="88"/>
      <c r="L3" s="10"/>
      <c r="M3" s="9"/>
      <c r="N3" s="89" t="s">
        <v>42</v>
      </c>
      <c r="O3" s="89"/>
      <c r="P3" s="89"/>
      <c r="Q3" s="88"/>
      <c r="R3" s="88"/>
      <c r="S3" s="88"/>
      <c r="T3" s="88"/>
      <c r="U3" s="88"/>
      <c r="V3" s="88"/>
      <c r="W3" s="88"/>
      <c r="X3" s="88"/>
      <c r="Y3" s="88"/>
    </row>
    <row r="4" spans="1:35" x14ac:dyDescent="0.25">
      <c r="C4" s="90" t="s">
        <v>4</v>
      </c>
      <c r="D4" s="90"/>
      <c r="E4" s="90"/>
      <c r="G4" s="91" t="s">
        <v>333</v>
      </c>
      <c r="H4" s="91"/>
      <c r="I4" s="91"/>
      <c r="J4" s="3"/>
      <c r="K4" s="3"/>
      <c r="L4" s="11"/>
      <c r="M4" s="9"/>
      <c r="N4" s="89" t="s">
        <v>43</v>
      </c>
      <c r="O4" s="89"/>
      <c r="P4" s="89"/>
      <c r="Q4" s="4"/>
      <c r="R4" s="4"/>
      <c r="S4" s="4"/>
      <c r="T4" s="4"/>
      <c r="U4" s="4"/>
      <c r="V4" s="4"/>
      <c r="W4" s="4"/>
      <c r="X4" s="4"/>
      <c r="Y4" s="4"/>
    </row>
    <row r="5" spans="1:35" x14ac:dyDescent="0.25">
      <c r="C5" s="5" t="s">
        <v>5</v>
      </c>
      <c r="G5" s="91"/>
      <c r="H5" s="91"/>
      <c r="I5" s="91"/>
      <c r="J5" s="3"/>
      <c r="K5" s="3"/>
      <c r="L5" s="11"/>
      <c r="M5" s="11"/>
      <c r="N5" s="3"/>
    </row>
    <row r="6" spans="1:35" x14ac:dyDescent="0.25">
      <c r="C6" s="5"/>
    </row>
    <row r="8" spans="1:35" s="6" customFormat="1" ht="16.5" customHeight="1" thickBot="1" x14ac:dyDescent="0.3">
      <c r="A8" s="96" t="s">
        <v>0</v>
      </c>
      <c r="B8" s="95" t="s">
        <v>52</v>
      </c>
      <c r="C8" s="94" t="s">
        <v>1</v>
      </c>
      <c r="D8" s="94" t="s">
        <v>2</v>
      </c>
      <c r="E8" s="94" t="s">
        <v>3</v>
      </c>
      <c r="F8" s="94" t="s">
        <v>12</v>
      </c>
      <c r="G8" s="110" t="s">
        <v>308</v>
      </c>
      <c r="H8" s="96" t="s">
        <v>309</v>
      </c>
      <c r="I8" s="92" t="s">
        <v>22</v>
      </c>
      <c r="J8" s="94" t="s">
        <v>21</v>
      </c>
      <c r="K8" s="95" t="s">
        <v>463</v>
      </c>
      <c r="L8" s="95" t="s">
        <v>469</v>
      </c>
      <c r="M8" s="95" t="s">
        <v>470</v>
      </c>
      <c r="N8" s="95" t="s">
        <v>24</v>
      </c>
      <c r="O8" s="94" t="s">
        <v>7</v>
      </c>
      <c r="P8" s="94" t="s">
        <v>6</v>
      </c>
      <c r="Q8" s="106" t="s">
        <v>518</v>
      </c>
      <c r="R8" s="107"/>
      <c r="S8" s="107"/>
      <c r="T8" s="107"/>
      <c r="U8" s="107"/>
      <c r="V8" s="107"/>
      <c r="W8" s="107"/>
      <c r="X8" s="108"/>
      <c r="Y8" s="87"/>
      <c r="Z8" s="109" t="s">
        <v>10</v>
      </c>
      <c r="AA8" s="109"/>
      <c r="AB8" s="92" t="s">
        <v>28</v>
      </c>
      <c r="AC8" s="97" t="s">
        <v>13</v>
      </c>
      <c r="AD8" s="97" t="s">
        <v>14</v>
      </c>
      <c r="AE8" s="95" t="s">
        <v>15</v>
      </c>
      <c r="AF8" s="95" t="s">
        <v>16</v>
      </c>
      <c r="AG8" s="95" t="s">
        <v>17</v>
      </c>
      <c r="AH8" s="95" t="s">
        <v>18</v>
      </c>
      <c r="AI8" s="97" t="s">
        <v>471</v>
      </c>
    </row>
    <row r="9" spans="1:35" s="6" customFormat="1" ht="31.5" x14ac:dyDescent="0.25">
      <c r="A9" s="96"/>
      <c r="B9" s="94"/>
      <c r="C9" s="94"/>
      <c r="D9" s="94"/>
      <c r="E9" s="94"/>
      <c r="F9" s="94"/>
      <c r="G9" s="110"/>
      <c r="H9" s="96"/>
      <c r="I9" s="93"/>
      <c r="J9" s="94"/>
      <c r="K9" s="95"/>
      <c r="L9" s="95"/>
      <c r="M9" s="95"/>
      <c r="N9" s="95"/>
      <c r="O9" s="94"/>
      <c r="P9" s="94"/>
      <c r="Q9" s="86" t="s">
        <v>312</v>
      </c>
      <c r="R9" s="86" t="s">
        <v>313</v>
      </c>
      <c r="S9" s="86" t="s">
        <v>314</v>
      </c>
      <c r="T9" s="86" t="s">
        <v>315</v>
      </c>
      <c r="U9" s="86" t="s">
        <v>316</v>
      </c>
      <c r="V9" s="86" t="s">
        <v>6</v>
      </c>
      <c r="W9" s="86" t="s">
        <v>317</v>
      </c>
      <c r="X9" s="86" t="s">
        <v>8</v>
      </c>
      <c r="Y9" s="86" t="s">
        <v>9</v>
      </c>
      <c r="Z9" s="1" t="s">
        <v>11</v>
      </c>
      <c r="AA9" s="1" t="s">
        <v>1</v>
      </c>
      <c r="AB9" s="93"/>
      <c r="AC9" s="98"/>
      <c r="AD9" s="98"/>
      <c r="AE9" s="95"/>
      <c r="AF9" s="95"/>
      <c r="AG9" s="95"/>
      <c r="AH9" s="95"/>
      <c r="AI9" s="98"/>
    </row>
    <row r="10" spans="1:35" s="12" customFormat="1" ht="60" customHeight="1" x14ac:dyDescent="0.25">
      <c r="A10" s="79" t="s">
        <v>19</v>
      </c>
      <c r="B10" s="80">
        <v>2015</v>
      </c>
      <c r="C10" s="80" t="s">
        <v>31</v>
      </c>
      <c r="D10" s="85" t="s">
        <v>544</v>
      </c>
      <c r="E10" s="80" t="s">
        <v>331</v>
      </c>
      <c r="F10" s="80"/>
      <c r="G10" s="83"/>
      <c r="H10" s="83"/>
      <c r="I10" s="81"/>
      <c r="J10" s="30">
        <v>33475000</v>
      </c>
      <c r="K10" s="30"/>
      <c r="L10" s="19"/>
      <c r="M10" s="19"/>
      <c r="N10" s="30"/>
      <c r="O10" s="30"/>
      <c r="P10" s="30"/>
      <c r="Q10" s="82">
        <f t="shared" ref="Q10:R20" si="0">J10</f>
        <v>33475000</v>
      </c>
      <c r="R10" s="82">
        <f t="shared" si="0"/>
        <v>0</v>
      </c>
      <c r="S10" s="84">
        <f t="shared" ref="S10:S20" si="1">R10</f>
        <v>0</v>
      </c>
      <c r="T10" s="82">
        <f t="shared" ref="T10:T20" si="2">O10</f>
        <v>0</v>
      </c>
      <c r="U10" s="84">
        <f t="shared" ref="U10:U20" si="3">V10</f>
        <v>0</v>
      </c>
      <c r="V10" s="84">
        <f t="shared" ref="V10:V20" si="4">P10</f>
        <v>0</v>
      </c>
      <c r="W10" s="82">
        <f t="shared" ref="W10:W20" si="5">V10</f>
        <v>0</v>
      </c>
      <c r="X10" s="76"/>
      <c r="Y10" s="76"/>
      <c r="Z10" s="80"/>
      <c r="AA10" s="80"/>
      <c r="AB10" s="80"/>
      <c r="AC10" s="80"/>
      <c r="AD10" s="80"/>
      <c r="AE10" s="80"/>
      <c r="AF10" s="30"/>
      <c r="AG10" s="30"/>
      <c r="AH10" s="30"/>
      <c r="AI10" s="80"/>
    </row>
    <row r="11" spans="1:35" s="12" customFormat="1" ht="34.5" customHeight="1" x14ac:dyDescent="0.25">
      <c r="A11" s="79" t="s">
        <v>19</v>
      </c>
      <c r="B11" s="80">
        <v>2015</v>
      </c>
      <c r="C11" s="80" t="s">
        <v>58</v>
      </c>
      <c r="D11" s="85" t="s">
        <v>545</v>
      </c>
      <c r="E11" s="80" t="s">
        <v>51</v>
      </c>
      <c r="F11" s="80"/>
      <c r="G11" s="83"/>
      <c r="H11" s="83"/>
      <c r="I11" s="81"/>
      <c r="J11" s="30">
        <v>1100000</v>
      </c>
      <c r="K11" s="30"/>
      <c r="L11" s="19"/>
      <c r="M11" s="19"/>
      <c r="N11" s="30"/>
      <c r="O11" s="30"/>
      <c r="P11" s="30"/>
      <c r="Q11" s="82">
        <f t="shared" si="0"/>
        <v>1100000</v>
      </c>
      <c r="R11" s="82">
        <f t="shared" si="0"/>
        <v>0</v>
      </c>
      <c r="S11" s="84">
        <f t="shared" si="1"/>
        <v>0</v>
      </c>
      <c r="T11" s="82">
        <f t="shared" si="2"/>
        <v>0</v>
      </c>
      <c r="U11" s="84">
        <f t="shared" si="3"/>
        <v>0</v>
      </c>
      <c r="V11" s="84">
        <f t="shared" si="4"/>
        <v>0</v>
      </c>
      <c r="W11" s="82">
        <f t="shared" si="5"/>
        <v>0</v>
      </c>
      <c r="X11" s="76"/>
      <c r="Y11" s="76"/>
      <c r="Z11" s="80"/>
      <c r="AA11" s="80"/>
      <c r="AB11" s="80"/>
      <c r="AC11" s="80"/>
      <c r="AD11" s="80"/>
      <c r="AE11" s="80"/>
      <c r="AF11" s="30"/>
      <c r="AG11" s="30"/>
      <c r="AH11" s="30"/>
      <c r="AI11" s="80"/>
    </row>
    <row r="12" spans="1:35" s="12" customFormat="1" ht="30" customHeight="1" x14ac:dyDescent="0.25">
      <c r="A12" s="79" t="s">
        <v>19</v>
      </c>
      <c r="B12" s="80">
        <v>2015</v>
      </c>
      <c r="C12" s="80" t="s">
        <v>58</v>
      </c>
      <c r="D12" s="85" t="s">
        <v>546</v>
      </c>
      <c r="E12" s="80" t="s">
        <v>23</v>
      </c>
      <c r="F12" s="80"/>
      <c r="G12" s="83"/>
      <c r="H12" s="83"/>
      <c r="I12" s="81"/>
      <c r="J12" s="30">
        <v>328792469</v>
      </c>
      <c r="K12" s="30"/>
      <c r="L12" s="19"/>
      <c r="M12" s="19"/>
      <c r="N12" s="30"/>
      <c r="O12" s="30"/>
      <c r="P12" s="30"/>
      <c r="Q12" s="82">
        <f t="shared" si="0"/>
        <v>328792469</v>
      </c>
      <c r="R12" s="82">
        <f t="shared" si="0"/>
        <v>0</v>
      </c>
      <c r="S12" s="84">
        <f t="shared" si="1"/>
        <v>0</v>
      </c>
      <c r="T12" s="82">
        <f t="shared" si="2"/>
        <v>0</v>
      </c>
      <c r="U12" s="84">
        <f t="shared" si="3"/>
        <v>0</v>
      </c>
      <c r="V12" s="84">
        <f t="shared" si="4"/>
        <v>0</v>
      </c>
      <c r="W12" s="82">
        <f t="shared" si="5"/>
        <v>0</v>
      </c>
      <c r="X12" s="76"/>
      <c r="Y12" s="76"/>
      <c r="Z12" s="80"/>
      <c r="AA12" s="80"/>
      <c r="AB12" s="80"/>
      <c r="AC12" s="80"/>
      <c r="AD12" s="80"/>
      <c r="AE12" s="80"/>
      <c r="AF12" s="30"/>
      <c r="AG12" s="30"/>
      <c r="AH12" s="30"/>
      <c r="AI12" s="80"/>
    </row>
    <row r="13" spans="1:35" s="12" customFormat="1" ht="60" customHeight="1" x14ac:dyDescent="0.25">
      <c r="A13" s="79" t="s">
        <v>19</v>
      </c>
      <c r="B13" s="80">
        <v>2015</v>
      </c>
      <c r="C13" s="80" t="s">
        <v>31</v>
      </c>
      <c r="D13" s="85" t="s">
        <v>547</v>
      </c>
      <c r="E13" s="80" t="s">
        <v>311</v>
      </c>
      <c r="F13" s="80"/>
      <c r="G13" s="83"/>
      <c r="H13" s="83"/>
      <c r="I13" s="81"/>
      <c r="J13" s="30">
        <v>11300000</v>
      </c>
      <c r="K13" s="30"/>
      <c r="L13" s="19"/>
      <c r="M13" s="19"/>
      <c r="N13" s="30"/>
      <c r="O13" s="30"/>
      <c r="P13" s="30"/>
      <c r="Q13" s="82">
        <f t="shared" si="0"/>
        <v>11300000</v>
      </c>
      <c r="R13" s="82">
        <f t="shared" si="0"/>
        <v>0</v>
      </c>
      <c r="S13" s="84">
        <f t="shared" si="1"/>
        <v>0</v>
      </c>
      <c r="T13" s="82">
        <f t="shared" si="2"/>
        <v>0</v>
      </c>
      <c r="U13" s="84">
        <f t="shared" si="3"/>
        <v>0</v>
      </c>
      <c r="V13" s="84">
        <f t="shared" si="4"/>
        <v>0</v>
      </c>
      <c r="W13" s="82">
        <f t="shared" si="5"/>
        <v>0</v>
      </c>
      <c r="X13" s="76"/>
      <c r="Y13" s="76"/>
      <c r="Z13" s="80"/>
      <c r="AA13" s="80"/>
      <c r="AB13" s="80"/>
      <c r="AC13" s="80"/>
      <c r="AD13" s="80"/>
      <c r="AE13" s="80"/>
      <c r="AF13" s="30"/>
      <c r="AG13" s="30"/>
      <c r="AH13" s="30"/>
      <c r="AI13" s="80"/>
    </row>
    <row r="14" spans="1:35" s="12" customFormat="1" ht="60" customHeight="1" x14ac:dyDescent="0.25">
      <c r="A14" s="79" t="s">
        <v>19</v>
      </c>
      <c r="B14" s="80">
        <v>2015</v>
      </c>
      <c r="C14" s="80" t="s">
        <v>31</v>
      </c>
      <c r="D14" s="85" t="s">
        <v>548</v>
      </c>
      <c r="E14" s="80" t="s">
        <v>51</v>
      </c>
      <c r="F14" s="80"/>
      <c r="G14" s="83"/>
      <c r="H14" s="83"/>
      <c r="I14" s="81"/>
      <c r="J14" s="30">
        <v>3400000</v>
      </c>
      <c r="K14" s="30"/>
      <c r="L14" s="19"/>
      <c r="M14" s="19"/>
      <c r="N14" s="30"/>
      <c r="O14" s="30"/>
      <c r="P14" s="30"/>
      <c r="Q14" s="82">
        <f t="shared" si="0"/>
        <v>3400000</v>
      </c>
      <c r="R14" s="82">
        <f t="shared" si="0"/>
        <v>0</v>
      </c>
      <c r="S14" s="84">
        <f t="shared" si="1"/>
        <v>0</v>
      </c>
      <c r="T14" s="82">
        <f t="shared" si="2"/>
        <v>0</v>
      </c>
      <c r="U14" s="84">
        <f t="shared" si="3"/>
        <v>0</v>
      </c>
      <c r="V14" s="84">
        <f t="shared" si="4"/>
        <v>0</v>
      </c>
      <c r="W14" s="82">
        <f t="shared" si="5"/>
        <v>0</v>
      </c>
      <c r="X14" s="76"/>
      <c r="Y14" s="76"/>
      <c r="Z14" s="80"/>
      <c r="AA14" s="80"/>
      <c r="AB14" s="80"/>
      <c r="AC14" s="80"/>
      <c r="AD14" s="80"/>
      <c r="AE14" s="80"/>
      <c r="AF14" s="30"/>
      <c r="AG14" s="30"/>
      <c r="AH14" s="30"/>
      <c r="AI14" s="80"/>
    </row>
    <row r="15" spans="1:35" s="12" customFormat="1" ht="60" customHeight="1" x14ac:dyDescent="0.25">
      <c r="A15" s="79" t="s">
        <v>19</v>
      </c>
      <c r="B15" s="80">
        <v>2015</v>
      </c>
      <c r="C15" s="80" t="s">
        <v>31</v>
      </c>
      <c r="D15" s="85" t="s">
        <v>549</v>
      </c>
      <c r="E15" s="80" t="s">
        <v>51</v>
      </c>
      <c r="F15" s="80"/>
      <c r="G15" s="83"/>
      <c r="H15" s="83"/>
      <c r="I15" s="81"/>
      <c r="J15" s="30">
        <v>1500000</v>
      </c>
      <c r="K15" s="30"/>
      <c r="L15" s="19"/>
      <c r="M15" s="19"/>
      <c r="N15" s="30"/>
      <c r="O15" s="30"/>
      <c r="P15" s="30"/>
      <c r="Q15" s="82">
        <f t="shared" si="0"/>
        <v>1500000</v>
      </c>
      <c r="R15" s="82">
        <f t="shared" si="0"/>
        <v>0</v>
      </c>
      <c r="S15" s="84">
        <f t="shared" si="1"/>
        <v>0</v>
      </c>
      <c r="T15" s="82">
        <f t="shared" si="2"/>
        <v>0</v>
      </c>
      <c r="U15" s="84">
        <f t="shared" si="3"/>
        <v>0</v>
      </c>
      <c r="V15" s="84">
        <f t="shared" si="4"/>
        <v>0</v>
      </c>
      <c r="W15" s="82">
        <f t="shared" si="5"/>
        <v>0</v>
      </c>
      <c r="X15" s="76"/>
      <c r="Y15" s="76"/>
      <c r="Z15" s="80"/>
      <c r="AA15" s="80"/>
      <c r="AB15" s="80"/>
      <c r="AC15" s="80"/>
      <c r="AD15" s="80"/>
      <c r="AE15" s="80"/>
      <c r="AF15" s="30"/>
      <c r="AG15" s="30"/>
      <c r="AH15" s="30"/>
      <c r="AI15" s="80"/>
    </row>
    <row r="16" spans="1:35" s="12" customFormat="1" ht="60" customHeight="1" x14ac:dyDescent="0.25">
      <c r="A16" s="79" t="s">
        <v>19</v>
      </c>
      <c r="B16" s="80">
        <v>2015</v>
      </c>
      <c r="C16" s="80" t="s">
        <v>31</v>
      </c>
      <c r="D16" s="85" t="s">
        <v>550</v>
      </c>
      <c r="E16" s="80" t="s">
        <v>23</v>
      </c>
      <c r="F16" s="80"/>
      <c r="G16" s="83"/>
      <c r="H16" s="83"/>
      <c r="I16" s="81"/>
      <c r="J16" s="30">
        <v>16000000</v>
      </c>
      <c r="K16" s="30"/>
      <c r="L16" s="19"/>
      <c r="M16" s="19"/>
      <c r="N16" s="30"/>
      <c r="O16" s="30"/>
      <c r="P16" s="30"/>
      <c r="Q16" s="82">
        <f t="shared" si="0"/>
        <v>16000000</v>
      </c>
      <c r="R16" s="82">
        <f t="shared" si="0"/>
        <v>0</v>
      </c>
      <c r="S16" s="84">
        <f t="shared" si="1"/>
        <v>0</v>
      </c>
      <c r="T16" s="82">
        <f t="shared" si="2"/>
        <v>0</v>
      </c>
      <c r="U16" s="84">
        <f t="shared" si="3"/>
        <v>0</v>
      </c>
      <c r="V16" s="84">
        <f t="shared" si="4"/>
        <v>0</v>
      </c>
      <c r="W16" s="82">
        <f t="shared" si="5"/>
        <v>0</v>
      </c>
      <c r="X16" s="76"/>
      <c r="Y16" s="76"/>
      <c r="Z16" s="80"/>
      <c r="AA16" s="80"/>
      <c r="AB16" s="80"/>
      <c r="AC16" s="80"/>
      <c r="AD16" s="80"/>
      <c r="AE16" s="80"/>
      <c r="AF16" s="30"/>
      <c r="AG16" s="30"/>
      <c r="AH16" s="30"/>
      <c r="AI16" s="80"/>
    </row>
    <row r="17" spans="1:35" s="12" customFormat="1" ht="30" customHeight="1" x14ac:dyDescent="0.25">
      <c r="A17" s="79" t="s">
        <v>19</v>
      </c>
      <c r="B17" s="80">
        <v>2015</v>
      </c>
      <c r="C17" s="80" t="s">
        <v>393</v>
      </c>
      <c r="D17" s="85" t="s">
        <v>551</v>
      </c>
      <c r="E17" s="80" t="s">
        <v>331</v>
      </c>
      <c r="F17" s="80"/>
      <c r="G17" s="83"/>
      <c r="H17" s="83"/>
      <c r="I17" s="81"/>
      <c r="J17" s="30">
        <v>200000</v>
      </c>
      <c r="K17" s="30"/>
      <c r="L17" s="19"/>
      <c r="M17" s="19"/>
      <c r="N17" s="30"/>
      <c r="O17" s="30"/>
      <c r="P17" s="30"/>
      <c r="Q17" s="82">
        <f t="shared" si="0"/>
        <v>200000</v>
      </c>
      <c r="R17" s="82">
        <f t="shared" si="0"/>
        <v>0</v>
      </c>
      <c r="S17" s="84">
        <f t="shared" si="1"/>
        <v>0</v>
      </c>
      <c r="T17" s="82">
        <f t="shared" si="2"/>
        <v>0</v>
      </c>
      <c r="U17" s="84">
        <f t="shared" si="3"/>
        <v>0</v>
      </c>
      <c r="V17" s="84">
        <f t="shared" si="4"/>
        <v>0</v>
      </c>
      <c r="W17" s="82">
        <f t="shared" si="5"/>
        <v>0</v>
      </c>
      <c r="X17" s="76"/>
      <c r="Y17" s="76"/>
      <c r="Z17" s="80"/>
      <c r="AA17" s="80"/>
      <c r="AB17" s="80"/>
      <c r="AC17" s="80"/>
      <c r="AD17" s="80"/>
      <c r="AE17" s="80"/>
      <c r="AF17" s="30"/>
      <c r="AG17" s="30"/>
      <c r="AH17" s="30"/>
      <c r="AI17" s="80"/>
    </row>
    <row r="18" spans="1:35" s="12" customFormat="1" ht="60" customHeight="1" x14ac:dyDescent="0.25">
      <c r="A18" s="79" t="s">
        <v>19</v>
      </c>
      <c r="B18" s="80">
        <v>2015</v>
      </c>
      <c r="C18" s="80" t="s">
        <v>38</v>
      </c>
      <c r="D18" s="85" t="s">
        <v>552</v>
      </c>
      <c r="E18" s="80" t="s">
        <v>553</v>
      </c>
      <c r="F18" s="80"/>
      <c r="G18" s="83"/>
      <c r="H18" s="83"/>
      <c r="I18" s="81"/>
      <c r="J18" s="30">
        <v>120000</v>
      </c>
      <c r="K18" s="30"/>
      <c r="L18" s="19"/>
      <c r="M18" s="19"/>
      <c r="N18" s="30"/>
      <c r="O18" s="30"/>
      <c r="P18" s="30"/>
      <c r="Q18" s="82">
        <f t="shared" si="0"/>
        <v>120000</v>
      </c>
      <c r="R18" s="82">
        <f t="shared" si="0"/>
        <v>0</v>
      </c>
      <c r="S18" s="84">
        <f t="shared" si="1"/>
        <v>0</v>
      </c>
      <c r="T18" s="82">
        <f t="shared" si="2"/>
        <v>0</v>
      </c>
      <c r="U18" s="84">
        <f t="shared" si="3"/>
        <v>0</v>
      </c>
      <c r="V18" s="84">
        <f t="shared" si="4"/>
        <v>0</v>
      </c>
      <c r="W18" s="82">
        <f t="shared" si="5"/>
        <v>0</v>
      </c>
      <c r="X18" s="76"/>
      <c r="Y18" s="76"/>
      <c r="Z18" s="80"/>
      <c r="AA18" s="80"/>
      <c r="AB18" s="80"/>
      <c r="AC18" s="80"/>
      <c r="AD18" s="80"/>
      <c r="AE18" s="80"/>
      <c r="AF18" s="30"/>
      <c r="AG18" s="30"/>
      <c r="AH18" s="30"/>
      <c r="AI18" s="80"/>
    </row>
    <row r="19" spans="1:35" s="12" customFormat="1" ht="30" customHeight="1" x14ac:dyDescent="0.25">
      <c r="A19" s="79" t="s">
        <v>19</v>
      </c>
      <c r="B19" s="80">
        <v>2015</v>
      </c>
      <c r="C19" s="80" t="s">
        <v>393</v>
      </c>
      <c r="D19" s="85" t="s">
        <v>554</v>
      </c>
      <c r="E19" s="80" t="s">
        <v>331</v>
      </c>
      <c r="F19" s="80"/>
      <c r="G19" s="83"/>
      <c r="H19" s="83"/>
      <c r="I19" s="81"/>
      <c r="J19" s="30">
        <v>2500000</v>
      </c>
      <c r="K19" s="30"/>
      <c r="L19" s="19"/>
      <c r="M19" s="19"/>
      <c r="N19" s="30"/>
      <c r="O19" s="30"/>
      <c r="P19" s="30"/>
      <c r="Q19" s="82">
        <f t="shared" si="0"/>
        <v>2500000</v>
      </c>
      <c r="R19" s="82">
        <f t="shared" si="0"/>
        <v>0</v>
      </c>
      <c r="S19" s="84">
        <f t="shared" si="1"/>
        <v>0</v>
      </c>
      <c r="T19" s="82">
        <f t="shared" si="2"/>
        <v>0</v>
      </c>
      <c r="U19" s="84">
        <f t="shared" si="3"/>
        <v>0</v>
      </c>
      <c r="V19" s="84">
        <f t="shared" si="4"/>
        <v>0</v>
      </c>
      <c r="W19" s="82">
        <f t="shared" si="5"/>
        <v>0</v>
      </c>
      <c r="X19" s="76"/>
      <c r="Y19" s="76"/>
      <c r="Z19" s="80"/>
      <c r="AA19" s="80"/>
      <c r="AB19" s="80"/>
      <c r="AC19" s="80"/>
      <c r="AD19" s="80"/>
      <c r="AE19" s="80"/>
      <c r="AF19" s="30"/>
      <c r="AG19" s="30"/>
      <c r="AH19" s="30"/>
      <c r="AI19" s="80"/>
    </row>
    <row r="20" spans="1:35" s="12" customFormat="1" ht="60" customHeight="1" x14ac:dyDescent="0.25">
      <c r="A20" s="79" t="s">
        <v>19</v>
      </c>
      <c r="B20" s="80">
        <v>2015</v>
      </c>
      <c r="C20" s="80" t="s">
        <v>123</v>
      </c>
      <c r="D20" s="85" t="s">
        <v>555</v>
      </c>
      <c r="E20" s="80" t="s">
        <v>332</v>
      </c>
      <c r="F20" s="80"/>
      <c r="G20" s="83"/>
      <c r="H20" s="83"/>
      <c r="I20" s="81"/>
      <c r="J20" s="30">
        <v>20175000</v>
      </c>
      <c r="K20" s="30"/>
      <c r="L20" s="19"/>
      <c r="M20" s="19"/>
      <c r="N20" s="30"/>
      <c r="O20" s="30"/>
      <c r="P20" s="30"/>
      <c r="Q20" s="82">
        <f t="shared" si="0"/>
        <v>20175000</v>
      </c>
      <c r="R20" s="82">
        <f t="shared" si="0"/>
        <v>0</v>
      </c>
      <c r="S20" s="84">
        <f t="shared" si="1"/>
        <v>0</v>
      </c>
      <c r="T20" s="82">
        <f t="shared" si="2"/>
        <v>0</v>
      </c>
      <c r="U20" s="84">
        <f t="shared" si="3"/>
        <v>0</v>
      </c>
      <c r="V20" s="84">
        <f t="shared" si="4"/>
        <v>0</v>
      </c>
      <c r="W20" s="82">
        <f t="shared" si="5"/>
        <v>0</v>
      </c>
      <c r="X20" s="76"/>
      <c r="Y20" s="76"/>
      <c r="Z20" s="80"/>
      <c r="AA20" s="80"/>
      <c r="AB20" s="80"/>
      <c r="AC20" s="80"/>
      <c r="AD20" s="80"/>
      <c r="AE20" s="80"/>
      <c r="AF20" s="30"/>
      <c r="AG20" s="30"/>
      <c r="AH20" s="30"/>
      <c r="AI20" s="80"/>
    </row>
    <row r="21" spans="1:35" x14ac:dyDescent="0.25">
      <c r="A21" s="8"/>
      <c r="B21" s="8"/>
      <c r="C21" s="8"/>
      <c r="D21" s="8"/>
      <c r="E21" s="8"/>
      <c r="F21" s="8"/>
      <c r="J21" s="15">
        <f>SUBTOTAL(9,J10:J20)</f>
        <v>418562469</v>
      </c>
      <c r="K21" s="15">
        <f>SUBTOTAL(9,K10:K20)</f>
        <v>0</v>
      </c>
      <c r="N21" s="15">
        <f>SUBTOTAL(9,N10:N20)</f>
        <v>0</v>
      </c>
      <c r="O21" s="15">
        <f>SUBTOTAL(9,O10:O20)</f>
        <v>0</v>
      </c>
      <c r="P21" s="15">
        <f>SUBTOTAL(9,P10:P20)</f>
        <v>0</v>
      </c>
      <c r="Q21" s="15">
        <f>SUBTOTAL(9,Q10:Q20)</f>
        <v>418562469</v>
      </c>
      <c r="R21" s="15">
        <f>SUBTOTAL(9,R10:R20)</f>
        <v>0</v>
      </c>
      <c r="S21" s="15">
        <f>SUBTOTAL(9,S10:S20)</f>
        <v>0</v>
      </c>
      <c r="T21" s="15">
        <f>SUBTOTAL(9,T10:T20)</f>
        <v>0</v>
      </c>
      <c r="U21" s="15">
        <f>SUBTOTAL(9,U10:U20)</f>
        <v>0</v>
      </c>
      <c r="V21" s="15">
        <f>SUBTOTAL(9,V10:V20)</f>
        <v>0</v>
      </c>
      <c r="W21" s="15">
        <f>SUBTOTAL(9,W10:W20)</f>
        <v>0</v>
      </c>
    </row>
    <row r="22" spans="1:35" x14ac:dyDescent="0.25">
      <c r="A22" s="8"/>
      <c r="B22" s="8"/>
      <c r="C22" s="8"/>
      <c r="D22" s="8"/>
      <c r="E22" s="8"/>
      <c r="F22" s="8"/>
      <c r="J22" s="7"/>
      <c r="K22" s="7"/>
      <c r="N22" s="7"/>
      <c r="O22" s="7"/>
      <c r="P22" s="7"/>
      <c r="Q22" s="7"/>
      <c r="R22" s="7"/>
      <c r="S22" s="7"/>
      <c r="T22" s="7"/>
      <c r="U22" s="7"/>
      <c r="V22" s="7"/>
      <c r="W22" s="7"/>
    </row>
    <row r="23" spans="1:35" x14ac:dyDescent="0.25">
      <c r="A23" s="8"/>
      <c r="B23" s="8"/>
      <c r="C23" s="8"/>
      <c r="D23" s="8"/>
      <c r="E23" s="8"/>
      <c r="F23" s="8"/>
      <c r="K23" s="7"/>
      <c r="O23" s="7"/>
      <c r="P23" s="7"/>
    </row>
    <row r="24" spans="1:35" x14ac:dyDescent="0.25">
      <c r="O24" s="7"/>
      <c r="P24" s="7"/>
      <c r="AH24" s="7"/>
    </row>
    <row r="25" spans="1:35" x14ac:dyDescent="0.25">
      <c r="I25" s="14"/>
      <c r="J25" s="15"/>
      <c r="P25" s="15"/>
      <c r="Q25" s="7"/>
    </row>
    <row r="26" spans="1:35" x14ac:dyDescent="0.25">
      <c r="I26" s="14"/>
      <c r="J26" s="15"/>
      <c r="K26" s="15"/>
      <c r="L26" s="16"/>
      <c r="P26" s="15"/>
      <c r="Q26" s="7"/>
    </row>
    <row r="27" spans="1:35" x14ac:dyDescent="0.25">
      <c r="I27" s="14"/>
      <c r="J27" s="15"/>
      <c r="K27" s="15"/>
      <c r="L27" s="16"/>
      <c r="P27" s="15"/>
      <c r="Q27" s="7"/>
    </row>
    <row r="28" spans="1:35" x14ac:dyDescent="0.25">
      <c r="I28" s="14"/>
      <c r="J28" s="15"/>
      <c r="K28" s="15"/>
      <c r="L28" s="16"/>
      <c r="P28" s="15"/>
      <c r="Q28" s="7"/>
    </row>
    <row r="29" spans="1:35" x14ac:dyDescent="0.25">
      <c r="I29" s="14"/>
      <c r="J29" s="15"/>
      <c r="K29" s="15"/>
      <c r="L29" s="16"/>
      <c r="P29" s="15"/>
      <c r="Q29" s="7"/>
    </row>
    <row r="30" spans="1:35" x14ac:dyDescent="0.25">
      <c r="I30" s="14"/>
      <c r="J30" s="15"/>
      <c r="K30" s="15"/>
      <c r="L30" s="16"/>
      <c r="P30" s="15"/>
      <c r="Q30" s="7"/>
    </row>
    <row r="31" spans="1:35" x14ac:dyDescent="0.25">
      <c r="Q31" s="7"/>
    </row>
    <row r="32" spans="1:35" x14ac:dyDescent="0.25">
      <c r="Q32" s="7"/>
    </row>
    <row r="33" spans="17:17" x14ac:dyDescent="0.25">
      <c r="Q33" s="15"/>
    </row>
  </sheetData>
  <sheetProtection password="D320" sheet="1" objects="1" scenarios="1" autoFilter="0"/>
  <autoFilter ref="A9:AI20"/>
  <mergeCells count="36">
    <mergeCell ref="I16"/>
    <mergeCell ref="M16"/>
    <mergeCell ref="I14"/>
    <mergeCell ref="I13"/>
    <mergeCell ref="AH8:AH9"/>
    <mergeCell ref="AI8:AI9"/>
    <mergeCell ref="AB8:AB9"/>
    <mergeCell ref="AC8:AC9"/>
    <mergeCell ref="AD8:AD9"/>
    <mergeCell ref="AE8:AE9"/>
    <mergeCell ref="AF8:AF9"/>
    <mergeCell ref="AG8:AG9"/>
    <mergeCell ref="M8:M9"/>
    <mergeCell ref="N8:N9"/>
    <mergeCell ref="O8:O9"/>
    <mergeCell ref="P8:P9"/>
    <mergeCell ref="Q8:X8"/>
    <mergeCell ref="Z8:AA8"/>
    <mergeCell ref="G8:G9"/>
    <mergeCell ref="H8:H9"/>
    <mergeCell ref="I8:I9"/>
    <mergeCell ref="J8:J9"/>
    <mergeCell ref="K8:K9"/>
    <mergeCell ref="L8:L9"/>
    <mergeCell ref="A8:A9"/>
    <mergeCell ref="B8:B9"/>
    <mergeCell ref="C8:C9"/>
    <mergeCell ref="D8:D9"/>
    <mergeCell ref="E8:E9"/>
    <mergeCell ref="F8:F9"/>
    <mergeCell ref="N2:P2"/>
    <mergeCell ref="C3:I3"/>
    <mergeCell ref="N3:P3"/>
    <mergeCell ref="C4:E4"/>
    <mergeCell ref="G4:I5"/>
    <mergeCell ref="N4:P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2008</vt:lpstr>
      <vt:lpstr>2009</vt:lpstr>
      <vt:lpstr>2010</vt:lpstr>
      <vt:lpstr>2011</vt:lpstr>
      <vt:lpstr>2012</vt:lpstr>
      <vt:lpstr>2013</vt:lpstr>
      <vt:lpstr>2014</vt: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asocial</dc:creator>
  <cp:lastModifiedBy>Gustavo Rosiles Sanchez</cp:lastModifiedBy>
  <cp:lastPrinted>2014-04-23T16:13:20Z</cp:lastPrinted>
  <dcterms:created xsi:type="dcterms:W3CDTF">2014-02-18T15:37:39Z</dcterms:created>
  <dcterms:modified xsi:type="dcterms:W3CDTF">2015-11-09T20:12:40Z</dcterms:modified>
</cp:coreProperties>
</file>