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4860" windowWidth="15375" windowHeight="3285"/>
  </bookViews>
  <sheets>
    <sheet name="CONTENIDO" sheetId="2" r:id="rId1"/>
    <sheet name="2008" sheetId="3" r:id="rId2"/>
    <sheet name="2009" sheetId="4" r:id="rId3"/>
    <sheet name="2010" sheetId="5" r:id="rId4"/>
    <sheet name="2011" sheetId="6" r:id="rId5"/>
    <sheet name="2012" sheetId="7" r:id="rId6"/>
    <sheet name="2013" sheetId="8" r:id="rId7"/>
    <sheet name="2014" sheetId="9" r:id="rId8"/>
    <sheet name="2015" sheetId="10" r:id="rId9"/>
  </sheets>
  <definedNames>
    <definedName name="_xlnm._FilterDatabase" localSheetId="1" hidden="1">'2008'!$A$9:$AX$156</definedName>
    <definedName name="_xlnm._FilterDatabase" localSheetId="2" hidden="1">'2009'!$A$9:$AX$156</definedName>
    <definedName name="_xlnm._FilterDatabase" localSheetId="3" hidden="1">'2010'!$A$9:$AX$156</definedName>
    <definedName name="_xlnm._FilterDatabase" localSheetId="4" hidden="1">'2011'!$A$9:$AX$156</definedName>
    <definedName name="_xlnm._FilterDatabase" localSheetId="5" hidden="1">'2012'!$A$9:$AX$156</definedName>
    <definedName name="_xlnm._FilterDatabase" localSheetId="6" hidden="1">'2013'!$A$9:$AX$156</definedName>
    <definedName name="_xlnm._FilterDatabase" localSheetId="7" hidden="1">'2014'!$A$9:$AX$156</definedName>
    <definedName name="_xlnm._FilterDatabase" localSheetId="8" hidden="1">'2015'!$A$9:$AX$156</definedName>
  </definedNames>
  <calcPr calcId="145621"/>
</workbook>
</file>

<file path=xl/calcChain.xml><?xml version="1.0" encoding="utf-8"?>
<calcChain xmlns="http://schemas.openxmlformats.org/spreadsheetml/2006/main">
  <c r="AL153" i="10" l="1"/>
  <c r="AK153" i="10"/>
  <c r="V153" i="10"/>
  <c r="W153" i="10" s="1"/>
  <c r="Y153" i="10" s="1"/>
  <c r="T153" i="10"/>
  <c r="R153" i="10"/>
  <c r="S153" i="10" s="1"/>
  <c r="Q153" i="10"/>
  <c r="AL152" i="10"/>
  <c r="AK152" i="10"/>
  <c r="V152" i="10"/>
  <c r="W152" i="10" s="1"/>
  <c r="Y152" i="10" s="1"/>
  <c r="T152" i="10"/>
  <c r="Q152" i="10"/>
  <c r="K152" i="10"/>
  <c r="AJ152" i="10" s="1"/>
  <c r="AL151" i="10"/>
  <c r="V151" i="10"/>
  <c r="W151" i="10" s="1"/>
  <c r="T151" i="10"/>
  <c r="R151" i="10"/>
  <c r="S151" i="10" s="1"/>
  <c r="Q151" i="10"/>
  <c r="AL150" i="10"/>
  <c r="AK150" i="10"/>
  <c r="V150" i="10"/>
  <c r="T150" i="10"/>
  <c r="Q150" i="10"/>
  <c r="K150" i="10"/>
  <c r="AJ150" i="10" s="1"/>
  <c r="AL149" i="10"/>
  <c r="W149" i="10"/>
  <c r="V149" i="10"/>
  <c r="U149" i="10"/>
  <c r="T149" i="10"/>
  <c r="S149" i="10"/>
  <c r="R149" i="10"/>
  <c r="Q149" i="10"/>
  <c r="AL148" i="10"/>
  <c r="AK148" i="10"/>
  <c r="V148" i="10"/>
  <c r="W148" i="10" s="1"/>
  <c r="T148" i="10"/>
  <c r="Q148" i="10"/>
  <c r="K148" i="10"/>
  <c r="AJ148" i="10" s="1"/>
  <c r="AL147" i="10"/>
  <c r="AK147" i="10"/>
  <c r="V147" i="10"/>
  <c r="T147" i="10"/>
  <c r="Q147" i="10"/>
  <c r="K147" i="10"/>
  <c r="AJ147" i="10" s="1"/>
  <c r="AL146" i="10"/>
  <c r="AK146" i="10"/>
  <c r="AJ146" i="10"/>
  <c r="W146" i="10"/>
  <c r="Y146" i="10" s="1"/>
  <c r="V146" i="10"/>
  <c r="U146" i="10"/>
  <c r="T146" i="10"/>
  <c r="S146" i="10"/>
  <c r="R146" i="10"/>
  <c r="Q146" i="10"/>
  <c r="AL145" i="10"/>
  <c r="AK145" i="10"/>
  <c r="V145" i="10"/>
  <c r="W145" i="10" s="1"/>
  <c r="T145" i="10"/>
  <c r="Q145" i="10"/>
  <c r="K145" i="10"/>
  <c r="AJ145" i="10" s="1"/>
  <c r="Y144" i="10"/>
  <c r="X144" i="10"/>
  <c r="K144" i="10"/>
  <c r="K143" i="10"/>
  <c r="AK142" i="10"/>
  <c r="V142" i="10"/>
  <c r="U142" i="10" s="1"/>
  <c r="T142" i="10"/>
  <c r="K142" i="10"/>
  <c r="AJ142" i="10" s="1"/>
  <c r="J142" i="10"/>
  <c r="AL142" i="10" s="1"/>
  <c r="AL141" i="10"/>
  <c r="AK141" i="10"/>
  <c r="AJ141" i="10"/>
  <c r="V141" i="10"/>
  <c r="T141" i="10"/>
  <c r="R141" i="10"/>
  <c r="S141" i="10" s="1"/>
  <c r="Q141" i="10"/>
  <c r="AK137" i="10"/>
  <c r="V137" i="10"/>
  <c r="U137" i="10" s="1"/>
  <c r="T137" i="10"/>
  <c r="K137" i="10"/>
  <c r="AJ137" i="10" s="1"/>
  <c r="J137" i="10"/>
  <c r="AL137" i="10" s="1"/>
  <c r="R136" i="10"/>
  <c r="S136" i="10" s="1"/>
  <c r="Q136" i="10"/>
  <c r="P136" i="10"/>
  <c r="AH136" i="10" s="1"/>
  <c r="O136" i="10"/>
  <c r="AK136" i="10" s="1"/>
  <c r="R135" i="10"/>
  <c r="S135" i="10" s="1"/>
  <c r="Q135" i="10"/>
  <c r="P135" i="10"/>
  <c r="AH135" i="10" s="1"/>
  <c r="O135" i="10"/>
  <c r="AJ135" i="10" s="1"/>
  <c r="AL134" i="10"/>
  <c r="V134" i="10"/>
  <c r="W134" i="10" s="1"/>
  <c r="R134" i="10"/>
  <c r="S134" i="10" s="1"/>
  <c r="Q134" i="10"/>
  <c r="O134" i="10"/>
  <c r="AK134" i="10" s="1"/>
  <c r="AL133" i="10"/>
  <c r="AJ133" i="10"/>
  <c r="T133" i="10"/>
  <c r="R133" i="10"/>
  <c r="S133" i="10" s="1"/>
  <c r="Q133" i="10"/>
  <c r="P133" i="10"/>
  <c r="AK133" i="10" s="1"/>
  <c r="AL132" i="10"/>
  <c r="V132" i="10"/>
  <c r="W132" i="10" s="1"/>
  <c r="R132" i="10"/>
  <c r="S132" i="10" s="1"/>
  <c r="Q132" i="10"/>
  <c r="O132" i="10"/>
  <c r="AK132" i="10" s="1"/>
  <c r="AL131" i="10"/>
  <c r="V131" i="10"/>
  <c r="W131" i="10" s="1"/>
  <c r="R131" i="10"/>
  <c r="S131" i="10" s="1"/>
  <c r="Q131" i="10"/>
  <c r="O131" i="10"/>
  <c r="AK131" i="10" s="1"/>
  <c r="AO130" i="10"/>
  <c r="AL130" i="10"/>
  <c r="AJ130" i="10"/>
  <c r="T130" i="10"/>
  <c r="R130" i="10"/>
  <c r="S130" i="10" s="1"/>
  <c r="Q130" i="10"/>
  <c r="P130" i="10"/>
  <c r="AK130" i="10" s="1"/>
  <c r="R129" i="10"/>
  <c r="S129" i="10" s="1"/>
  <c r="Q129" i="10"/>
  <c r="P129" i="10"/>
  <c r="Y129" i="10" s="1"/>
  <c r="O129" i="10"/>
  <c r="AK129" i="10" s="1"/>
  <c r="R128" i="10"/>
  <c r="S128" i="10" s="1"/>
  <c r="Q128" i="10"/>
  <c r="P128" i="10"/>
  <c r="V128" i="10" s="1"/>
  <c r="O128" i="10"/>
  <c r="AK128" i="10" s="1"/>
  <c r="R127" i="10"/>
  <c r="S127" i="10" s="1"/>
  <c r="Q127" i="10"/>
  <c r="P127" i="10"/>
  <c r="V127" i="10" s="1"/>
  <c r="O127" i="10"/>
  <c r="AK127" i="10" s="1"/>
  <c r="R126" i="10"/>
  <c r="S126" i="10" s="1"/>
  <c r="Q126" i="10"/>
  <c r="P126" i="10"/>
  <c r="V126" i="10" s="1"/>
  <c r="O126" i="10"/>
  <c r="R125" i="10"/>
  <c r="S125" i="10" s="1"/>
  <c r="Q125" i="10"/>
  <c r="P125" i="10"/>
  <c r="V125" i="10" s="1"/>
  <c r="O125" i="10"/>
  <c r="AJ125" i="10" s="1"/>
  <c r="R124" i="10"/>
  <c r="S124" i="10" s="1"/>
  <c r="Q124" i="10"/>
  <c r="P124" i="10"/>
  <c r="V124" i="10" s="1"/>
  <c r="O124" i="10"/>
  <c r="AJ124" i="10" s="1"/>
  <c r="AL123" i="10"/>
  <c r="AJ123" i="10"/>
  <c r="T123" i="10"/>
  <c r="R123" i="10"/>
  <c r="S123" i="10" s="1"/>
  <c r="Q123" i="10"/>
  <c r="P123" i="10"/>
  <c r="AK123" i="10" s="1"/>
  <c r="R122" i="10"/>
  <c r="S122" i="10" s="1"/>
  <c r="Q122" i="10"/>
  <c r="P122" i="10"/>
  <c r="V122" i="10" s="1"/>
  <c r="O122" i="10"/>
  <c r="AJ122" i="10" s="1"/>
  <c r="R121" i="10"/>
  <c r="S121" i="10" s="1"/>
  <c r="Q121" i="10"/>
  <c r="P121" i="10"/>
  <c r="V121" i="10" s="1"/>
  <c r="O121" i="10"/>
  <c r="AJ121" i="10" s="1"/>
  <c r="V120" i="10"/>
  <c r="W120" i="10" s="1"/>
  <c r="Y120" i="10" s="1"/>
  <c r="T120" i="10"/>
  <c r="Q120" i="10"/>
  <c r="R120" i="10" s="1"/>
  <c r="S120" i="10" s="1"/>
  <c r="V119" i="10"/>
  <c r="W119" i="10" s="1"/>
  <c r="T119" i="10"/>
  <c r="Q119" i="10"/>
  <c r="R119" i="10" s="1"/>
  <c r="S119" i="10" s="1"/>
  <c r="R118" i="10"/>
  <c r="Q118" i="10"/>
  <c r="P118" i="10"/>
  <c r="V118" i="10" s="1"/>
  <c r="O118" i="10"/>
  <c r="AK118" i="10" s="1"/>
  <c r="V117" i="10"/>
  <c r="W117" i="10" s="1"/>
  <c r="Y117" i="10" s="1"/>
  <c r="T117" i="10"/>
  <c r="R117" i="10"/>
  <c r="S117" i="10" s="1"/>
  <c r="Q117" i="10"/>
  <c r="AR116" i="10"/>
  <c r="T116" i="10"/>
  <c r="S116" i="10"/>
  <c r="R116" i="10"/>
  <c r="Q116" i="10"/>
  <c r="P116" i="10"/>
  <c r="V116" i="10" s="1"/>
  <c r="P115" i="10"/>
  <c r="V115" i="10" s="1"/>
  <c r="O115" i="10"/>
  <c r="AK115" i="10" s="1"/>
  <c r="N115" i="10"/>
  <c r="K115" i="10"/>
  <c r="AJ115" i="10" s="1"/>
  <c r="J115" i="10"/>
  <c r="Q115" i="10" s="1"/>
  <c r="AJ114" i="10"/>
  <c r="T114" i="10"/>
  <c r="R114" i="10"/>
  <c r="S114" i="10" s="1"/>
  <c r="Q114" i="10"/>
  <c r="P114" i="10"/>
  <c r="V114" i="10" s="1"/>
  <c r="O114" i="10"/>
  <c r="AK114" i="10" s="1"/>
  <c r="V113" i="10"/>
  <c r="Y113" i="10" s="1"/>
  <c r="T113" i="10"/>
  <c r="S113" i="10"/>
  <c r="Q113" i="10"/>
  <c r="R113" i="10" s="1"/>
  <c r="V112" i="10"/>
  <c r="Y112" i="10" s="1"/>
  <c r="S112" i="10"/>
  <c r="Q112" i="10"/>
  <c r="R112" i="10" s="1"/>
  <c r="O112" i="10"/>
  <c r="T112" i="10" s="1"/>
  <c r="P111" i="10"/>
  <c r="V111" i="10" s="1"/>
  <c r="O111" i="10"/>
  <c r="K111" i="10"/>
  <c r="R111" i="10" s="1"/>
  <c r="S111" i="10" s="1"/>
  <c r="J111" i="10"/>
  <c r="Q111" i="10" s="1"/>
  <c r="R110" i="10"/>
  <c r="S110" i="10" s="1"/>
  <c r="Q110" i="10"/>
  <c r="P110" i="10"/>
  <c r="V110" i="10" s="1"/>
  <c r="O110" i="10"/>
  <c r="AJ110" i="10" s="1"/>
  <c r="R109" i="10"/>
  <c r="S109" i="10" s="1"/>
  <c r="Q109" i="10"/>
  <c r="P109" i="10"/>
  <c r="V109" i="10" s="1"/>
  <c r="O109" i="10"/>
  <c r="AJ109" i="10" s="1"/>
  <c r="AL108" i="10"/>
  <c r="AJ108" i="10"/>
  <c r="T108" i="10"/>
  <c r="R108" i="10"/>
  <c r="S108" i="10" s="1"/>
  <c r="Q108" i="10"/>
  <c r="P108" i="10"/>
  <c r="AK108" i="10" s="1"/>
  <c r="R107" i="10"/>
  <c r="S107" i="10" s="1"/>
  <c r="Q107" i="10"/>
  <c r="P107" i="10"/>
  <c r="V107" i="10" s="1"/>
  <c r="O107" i="10"/>
  <c r="AJ107" i="10" s="1"/>
  <c r="R106" i="10"/>
  <c r="S106" i="10" s="1"/>
  <c r="Q106" i="10"/>
  <c r="P106" i="10"/>
  <c r="V106" i="10" s="1"/>
  <c r="O106" i="10"/>
  <c r="AJ106" i="10" s="1"/>
  <c r="AK105" i="10"/>
  <c r="AJ105" i="10"/>
  <c r="V105" i="10"/>
  <c r="Y105" i="10" s="1"/>
  <c r="T105" i="10"/>
  <c r="R105" i="10"/>
  <c r="S105" i="10" s="1"/>
  <c r="Q105" i="10"/>
  <c r="AL104" i="10"/>
  <c r="AJ104" i="10"/>
  <c r="T104" i="10"/>
  <c r="R104" i="10"/>
  <c r="S104" i="10" s="1"/>
  <c r="Q104" i="10"/>
  <c r="P104" i="10"/>
  <c r="AK104" i="10" s="1"/>
  <c r="V103" i="10"/>
  <c r="W103" i="10" s="1"/>
  <c r="T103" i="10"/>
  <c r="Q103" i="10"/>
  <c r="V102" i="10"/>
  <c r="W102" i="10" s="1"/>
  <c r="T102" i="10"/>
  <c r="R102" i="10"/>
  <c r="S102" i="10" s="1"/>
  <c r="Q102" i="10"/>
  <c r="T101" i="10"/>
  <c r="R101" i="10"/>
  <c r="S101" i="10" s="1"/>
  <c r="Q101" i="10"/>
  <c r="P101" i="10"/>
  <c r="V101" i="10" s="1"/>
  <c r="T100" i="10"/>
  <c r="P100" i="10"/>
  <c r="AK100" i="10" s="1"/>
  <c r="L100" i="10"/>
  <c r="J100" i="10"/>
  <c r="AL100" i="10" s="1"/>
  <c r="V99" i="10"/>
  <c r="R99" i="10"/>
  <c r="S99" i="10" s="1"/>
  <c r="Q99" i="10"/>
  <c r="O99" i="10"/>
  <c r="T99" i="10" s="1"/>
  <c r="V98" i="10"/>
  <c r="W98" i="10" s="1"/>
  <c r="T98" i="10"/>
  <c r="R98" i="10"/>
  <c r="S98" i="10" s="1"/>
  <c r="Q98" i="10"/>
  <c r="V97" i="10"/>
  <c r="Y97" i="10" s="1"/>
  <c r="T97" i="10"/>
  <c r="R97" i="10"/>
  <c r="S97" i="10" s="1"/>
  <c r="Q97" i="10"/>
  <c r="P96" i="10"/>
  <c r="V96" i="10" s="1"/>
  <c r="O96" i="10"/>
  <c r="AK96" i="10" s="1"/>
  <c r="N96" i="10"/>
  <c r="K96" i="10"/>
  <c r="AJ96" i="10" s="1"/>
  <c r="J96" i="10"/>
  <c r="AL96" i="10" s="1"/>
  <c r="AL95" i="10"/>
  <c r="R95" i="10"/>
  <c r="S95" i="10" s="1"/>
  <c r="Q95" i="10"/>
  <c r="P95" i="10"/>
  <c r="V95" i="10" s="1"/>
  <c r="O95" i="10"/>
  <c r="AJ95" i="10" s="1"/>
  <c r="V94" i="10"/>
  <c r="W94" i="10" s="1"/>
  <c r="T94" i="10"/>
  <c r="S94" i="10"/>
  <c r="R94" i="10"/>
  <c r="Q94" i="10"/>
  <c r="V93" i="10"/>
  <c r="Y93" i="10" s="1"/>
  <c r="Y92" i="10" s="1"/>
  <c r="T93" i="10"/>
  <c r="S93" i="10"/>
  <c r="R93" i="10"/>
  <c r="Q93" i="10"/>
  <c r="X92" i="10"/>
  <c r="P92" i="10"/>
  <c r="V92" i="10" s="1"/>
  <c r="O92" i="10"/>
  <c r="K92" i="10"/>
  <c r="AJ92" i="10" s="1"/>
  <c r="J92" i="10"/>
  <c r="J154" i="10" s="1"/>
  <c r="AK91" i="10"/>
  <c r="AJ91" i="10"/>
  <c r="V91" i="10"/>
  <c r="Y91" i="10" s="1"/>
  <c r="T91" i="10"/>
  <c r="R91" i="10"/>
  <c r="S91" i="10" s="1"/>
  <c r="Q91" i="10"/>
  <c r="AK90" i="10"/>
  <c r="AJ90" i="10"/>
  <c r="V90" i="10"/>
  <c r="W90" i="10" s="1"/>
  <c r="T90" i="10"/>
  <c r="R90" i="10"/>
  <c r="S90" i="10" s="1"/>
  <c r="Q90" i="10"/>
  <c r="AK89" i="10"/>
  <c r="AJ89" i="10"/>
  <c r="V89" i="10"/>
  <c r="W89" i="10" s="1"/>
  <c r="T89" i="10"/>
  <c r="R89" i="10"/>
  <c r="AK88" i="10"/>
  <c r="AJ88" i="10"/>
  <c r="V88" i="10"/>
  <c r="Y88" i="10" s="1"/>
  <c r="T88" i="10"/>
  <c r="R88" i="10"/>
  <c r="S88" i="10" s="1"/>
  <c r="Q88" i="10"/>
  <c r="AK87" i="10"/>
  <c r="AJ87" i="10"/>
  <c r="V87" i="10"/>
  <c r="W87" i="10" s="1"/>
  <c r="T87" i="10"/>
  <c r="R87" i="10"/>
  <c r="S87" i="10" s="1"/>
  <c r="Q87" i="10"/>
  <c r="AK86" i="10"/>
  <c r="AJ86" i="10"/>
  <c r="W86" i="10"/>
  <c r="V86" i="10"/>
  <c r="U86" i="10"/>
  <c r="T86" i="10"/>
  <c r="S86" i="10"/>
  <c r="R86" i="10"/>
  <c r="Q86" i="10"/>
  <c r="V85" i="10"/>
  <c r="T85" i="10"/>
  <c r="AJ84" i="10"/>
  <c r="T84" i="10"/>
  <c r="S84" i="10"/>
  <c r="R84" i="10"/>
  <c r="Q84" i="10"/>
  <c r="P84" i="10"/>
  <c r="V84" i="10" s="1"/>
  <c r="AK83" i="10"/>
  <c r="AJ83" i="10"/>
  <c r="V83" i="10"/>
  <c r="W83" i="10" s="1"/>
  <c r="T83" i="10"/>
  <c r="R83" i="10"/>
  <c r="S83" i="10" s="1"/>
  <c r="Q83" i="10"/>
  <c r="AK82" i="10"/>
  <c r="AJ82" i="10"/>
  <c r="V82" i="10"/>
  <c r="W82" i="10" s="1"/>
  <c r="T82" i="10"/>
  <c r="R82" i="10"/>
  <c r="S82" i="10" s="1"/>
  <c r="Q82" i="10"/>
  <c r="AK81" i="10"/>
  <c r="AJ81" i="10"/>
  <c r="V81" i="10"/>
  <c r="W81" i="10" s="1"/>
  <c r="T81" i="10"/>
  <c r="R81" i="10"/>
  <c r="S81" i="10" s="1"/>
  <c r="Q81" i="10"/>
  <c r="AK80" i="10"/>
  <c r="AJ80" i="10"/>
  <c r="V80" i="10"/>
  <c r="W80" i="10" s="1"/>
  <c r="T80" i="10"/>
  <c r="R80" i="10"/>
  <c r="S80" i="10" s="1"/>
  <c r="Q80" i="10"/>
  <c r="AK79" i="10"/>
  <c r="AJ79" i="10"/>
  <c r="V79" i="10"/>
  <c r="W79" i="10" s="1"/>
  <c r="T79" i="10"/>
  <c r="R79" i="10"/>
  <c r="S79" i="10" s="1"/>
  <c r="Q79" i="10"/>
  <c r="AK78" i="10"/>
  <c r="AJ78" i="10"/>
  <c r="V78" i="10"/>
  <c r="W78" i="10" s="1"/>
  <c r="T78" i="10"/>
  <c r="R78" i="10"/>
  <c r="S78" i="10" s="1"/>
  <c r="Q78" i="10"/>
  <c r="AK76" i="10"/>
  <c r="AJ76" i="10"/>
  <c r="V76" i="10"/>
  <c r="W76" i="10" s="1"/>
  <c r="T76" i="10"/>
  <c r="R76" i="10"/>
  <c r="S76" i="10" s="1"/>
  <c r="Q76" i="10"/>
  <c r="AK75" i="10"/>
  <c r="AJ75" i="10"/>
  <c r="V75" i="10"/>
  <c r="W75" i="10" s="1"/>
  <c r="T75" i="10"/>
  <c r="R75" i="10"/>
  <c r="S75" i="10" s="1"/>
  <c r="Q75" i="10"/>
  <c r="AK74" i="10"/>
  <c r="AJ74" i="10"/>
  <c r="V74" i="10"/>
  <c r="W74" i="10" s="1"/>
  <c r="T74" i="10"/>
  <c r="R74" i="10"/>
  <c r="S74" i="10" s="1"/>
  <c r="Q74" i="10"/>
  <c r="AK73" i="10"/>
  <c r="V73" i="10"/>
  <c r="W73" i="10" s="1"/>
  <c r="R73" i="10"/>
  <c r="S73" i="10" s="1"/>
  <c r="Q73" i="10"/>
  <c r="O73" i="10"/>
  <c r="AJ73" i="10" s="1"/>
  <c r="AK72" i="10"/>
  <c r="AJ72" i="10"/>
  <c r="AN72" i="10" s="1"/>
  <c r="AO72" i="10" s="1"/>
  <c r="AO154" i="10" s="1"/>
  <c r="V72" i="10"/>
  <c r="Y72" i="10" s="1"/>
  <c r="T72" i="10"/>
  <c r="R72" i="10"/>
  <c r="S72" i="10" s="1"/>
  <c r="Q72" i="10"/>
  <c r="AK71" i="10"/>
  <c r="AJ71" i="10"/>
  <c r="V71" i="10"/>
  <c r="W71" i="10" s="1"/>
  <c r="T71" i="10"/>
  <c r="R71" i="10"/>
  <c r="S71" i="10" s="1"/>
  <c r="Q71" i="10"/>
  <c r="AK70" i="10"/>
  <c r="AJ70" i="10"/>
  <c r="V70" i="10"/>
  <c r="W70" i="10" s="1"/>
  <c r="T70" i="10"/>
  <c r="R70" i="10"/>
  <c r="S70" i="10" s="1"/>
  <c r="Q70" i="10"/>
  <c r="AK69" i="10"/>
  <c r="AJ69" i="10"/>
  <c r="V69" i="10"/>
  <c r="W69" i="10" s="1"/>
  <c r="T69" i="10"/>
  <c r="R69" i="10"/>
  <c r="S69" i="10" s="1"/>
  <c r="Q69" i="10"/>
  <c r="AK68" i="10"/>
  <c r="AJ68" i="10"/>
  <c r="V68" i="10"/>
  <c r="W68" i="10" s="1"/>
  <c r="T68" i="10"/>
  <c r="R68" i="10"/>
  <c r="S68" i="10" s="1"/>
  <c r="Q68" i="10"/>
  <c r="AK67" i="10"/>
  <c r="AJ67" i="10"/>
  <c r="V67" i="10"/>
  <c r="W67" i="10" s="1"/>
  <c r="R67" i="10"/>
  <c r="S67" i="10" s="1"/>
  <c r="Q67" i="10"/>
  <c r="AK66" i="10"/>
  <c r="AJ66" i="10"/>
  <c r="V66" i="10"/>
  <c r="W66" i="10" s="1"/>
  <c r="T66" i="10"/>
  <c r="R66" i="10"/>
  <c r="S66" i="10" s="1"/>
  <c r="Q66" i="10"/>
  <c r="AK65" i="10"/>
  <c r="AJ65" i="10"/>
  <c r="V65" i="10"/>
  <c r="Y65" i="10" s="1"/>
  <c r="T65" i="10"/>
  <c r="R65" i="10"/>
  <c r="S65" i="10" s="1"/>
  <c r="Q65" i="10"/>
  <c r="AK64" i="10"/>
  <c r="AJ64" i="10"/>
  <c r="V64" i="10"/>
  <c r="Y64" i="10" s="1"/>
  <c r="T64" i="10"/>
  <c r="R64" i="10"/>
  <c r="S64" i="10" s="1"/>
  <c r="Q64" i="10"/>
  <c r="AK63" i="10"/>
  <c r="AJ63" i="10"/>
  <c r="V63" i="10"/>
  <c r="Y63" i="10" s="1"/>
  <c r="T63" i="10"/>
  <c r="R63" i="10"/>
  <c r="S63" i="10" s="1"/>
  <c r="Q63" i="10"/>
  <c r="AK62" i="10"/>
  <c r="AJ62" i="10"/>
  <c r="AK61" i="10"/>
  <c r="AJ61" i="10"/>
  <c r="V61" i="10"/>
  <c r="W61" i="10" s="1"/>
  <c r="T61" i="10"/>
  <c r="S61" i="10"/>
  <c r="R61" i="10"/>
  <c r="Q61" i="10"/>
  <c r="AK60" i="10"/>
  <c r="AN60" i="10" s="1"/>
  <c r="AJ60" i="10"/>
  <c r="V60" i="10"/>
  <c r="Y60" i="10" s="1"/>
  <c r="T60" i="10"/>
  <c r="S60" i="10"/>
  <c r="R60" i="10"/>
  <c r="Q60" i="10"/>
  <c r="AK59" i="10"/>
  <c r="AJ59" i="10"/>
  <c r="V59" i="10"/>
  <c r="W59" i="10" s="1"/>
  <c r="T59" i="10"/>
  <c r="S59" i="10"/>
  <c r="R59" i="10"/>
  <c r="Q59" i="10"/>
  <c r="Y58" i="10"/>
  <c r="V58" i="10"/>
  <c r="W58" i="10" s="1"/>
  <c r="T58" i="10"/>
  <c r="S58" i="10"/>
  <c r="R58" i="10"/>
  <c r="Q58" i="10"/>
  <c r="S57" i="10"/>
  <c r="Q57" i="10"/>
  <c r="P57" i="10"/>
  <c r="O57" i="10"/>
  <c r="T57" i="10" s="1"/>
  <c r="N57" i="10"/>
  <c r="K57" i="10"/>
  <c r="R57" i="10" s="1"/>
  <c r="AN56" i="10"/>
  <c r="AK56" i="10"/>
  <c r="T56" i="10"/>
  <c r="S56" i="10"/>
  <c r="Q56" i="10"/>
  <c r="P56" i="10"/>
  <c r="V56" i="10" s="1"/>
  <c r="K56" i="10"/>
  <c r="AJ56" i="10" s="1"/>
  <c r="AK55" i="10"/>
  <c r="AJ55" i="10"/>
  <c r="V55" i="10"/>
  <c r="W55" i="10" s="1"/>
  <c r="T55" i="10"/>
  <c r="S55" i="10"/>
  <c r="R55" i="10"/>
  <c r="Q55" i="10"/>
  <c r="AK54" i="10"/>
  <c r="AJ54" i="10"/>
  <c r="V54" i="10"/>
  <c r="W54" i="10" s="1"/>
  <c r="T54" i="10"/>
  <c r="S54" i="10"/>
  <c r="R54" i="10"/>
  <c r="Q54" i="10"/>
  <c r="AK53" i="10"/>
  <c r="AJ53" i="10"/>
  <c r="V53" i="10"/>
  <c r="W53" i="10" s="1"/>
  <c r="T53" i="10"/>
  <c r="S53" i="10"/>
  <c r="R53" i="10"/>
  <c r="Q53" i="10"/>
  <c r="S52" i="10"/>
  <c r="R52" i="10"/>
  <c r="Q52" i="10"/>
  <c r="P52" i="10"/>
  <c r="V52" i="10" s="1"/>
  <c r="O52" i="10"/>
  <c r="AK52" i="10" s="1"/>
  <c r="AK51" i="10"/>
  <c r="AJ51" i="10"/>
  <c r="V51" i="10"/>
  <c r="W51" i="10" s="1"/>
  <c r="T51" i="10"/>
  <c r="S51" i="10"/>
  <c r="R51" i="10"/>
  <c r="Q51" i="10"/>
  <c r="S50" i="10"/>
  <c r="R50" i="10"/>
  <c r="Q50" i="10"/>
  <c r="P50" i="10"/>
  <c r="V50" i="10" s="1"/>
  <c r="O50" i="10"/>
  <c r="AK50" i="10" s="1"/>
  <c r="AK49" i="10"/>
  <c r="AJ49" i="10"/>
  <c r="V49" i="10"/>
  <c r="W49" i="10" s="1"/>
  <c r="U49" i="10"/>
  <c r="T49" i="10"/>
  <c r="S49" i="10"/>
  <c r="R49" i="10"/>
  <c r="Q49" i="10"/>
  <c r="AK48" i="10"/>
  <c r="V48" i="10"/>
  <c r="W48" i="10" s="1"/>
  <c r="T48" i="10"/>
  <c r="S48" i="10"/>
  <c r="Q48" i="10"/>
  <c r="K48" i="10"/>
  <c r="AJ48" i="10" s="1"/>
  <c r="AK47" i="10"/>
  <c r="AJ47" i="10"/>
  <c r="V47" i="10"/>
  <c r="W47" i="10" s="1"/>
  <c r="T47" i="10"/>
  <c r="S47" i="10"/>
  <c r="Q47" i="10"/>
  <c r="AK46" i="10"/>
  <c r="V46" i="10"/>
  <c r="W46" i="10" s="1"/>
  <c r="T46" i="10"/>
  <c r="S46" i="10"/>
  <c r="Q46" i="10"/>
  <c r="K46" i="10"/>
  <c r="AJ46" i="10" s="1"/>
  <c r="AK45" i="10"/>
  <c r="V45" i="10"/>
  <c r="W45" i="10" s="1"/>
  <c r="T45" i="10"/>
  <c r="S45" i="10"/>
  <c r="Q45" i="10"/>
  <c r="K45" i="10"/>
  <c r="AJ45" i="10" s="1"/>
  <c r="AK44" i="10"/>
  <c r="AJ44" i="10"/>
  <c r="V44" i="10"/>
  <c r="W44" i="10" s="1"/>
  <c r="T44" i="10"/>
  <c r="S44" i="10"/>
  <c r="R44" i="10"/>
  <c r="Q44" i="10"/>
  <c r="W43" i="10"/>
  <c r="V43" i="10"/>
  <c r="U43" i="10"/>
  <c r="S43" i="10"/>
  <c r="R43" i="10"/>
  <c r="Q43" i="10"/>
  <c r="O43" i="10"/>
  <c r="AJ43" i="10" s="1"/>
  <c r="AK42" i="10"/>
  <c r="AJ42" i="10"/>
  <c r="V42" i="10"/>
  <c r="W42" i="10" s="1"/>
  <c r="T42" i="10"/>
  <c r="S42" i="10"/>
  <c r="R42" i="10"/>
  <c r="Q42" i="10"/>
  <c r="V41" i="10"/>
  <c r="W41" i="10" s="1"/>
  <c r="S41" i="10"/>
  <c r="R41" i="10"/>
  <c r="Q41" i="10"/>
  <c r="O41" i="10"/>
  <c r="AK41" i="10" s="1"/>
  <c r="V40" i="10"/>
  <c r="W40" i="10" s="1"/>
  <c r="T40" i="10"/>
  <c r="S40" i="10"/>
  <c r="R40" i="10"/>
  <c r="AK39" i="10"/>
  <c r="V39" i="10"/>
  <c r="W39" i="10" s="1"/>
  <c r="T39" i="10"/>
  <c r="Q39" i="10"/>
  <c r="N39" i="10"/>
  <c r="S39" i="10" s="1"/>
  <c r="K39" i="10"/>
  <c r="AJ39" i="10" s="1"/>
  <c r="AN38" i="10"/>
  <c r="AK38" i="10"/>
  <c r="AJ38" i="10"/>
  <c r="V38" i="10"/>
  <c r="W38" i="10" s="1"/>
  <c r="T38" i="10"/>
  <c r="S38" i="10"/>
  <c r="R38" i="10"/>
  <c r="Q38" i="10"/>
  <c r="AK37" i="10"/>
  <c r="AJ37" i="10"/>
  <c r="V37" i="10"/>
  <c r="W37" i="10" s="1"/>
  <c r="U37" i="10"/>
  <c r="T37" i="10"/>
  <c r="S37" i="10"/>
  <c r="R37" i="10"/>
  <c r="Q37" i="10"/>
  <c r="AK36" i="10"/>
  <c r="AJ36" i="10"/>
  <c r="V36" i="10"/>
  <c r="W36" i="10" s="1"/>
  <c r="T36" i="10"/>
  <c r="S36" i="10"/>
  <c r="R36" i="10"/>
  <c r="Q36" i="10"/>
  <c r="AK35" i="10"/>
  <c r="AJ35" i="10"/>
  <c r="V35" i="10"/>
  <c r="W35" i="10" s="1"/>
  <c r="U35" i="10"/>
  <c r="T35" i="10"/>
  <c r="S35" i="10"/>
  <c r="R35" i="10"/>
  <c r="Q35" i="10"/>
  <c r="AK34" i="10"/>
  <c r="AJ34" i="10"/>
  <c r="V34" i="10"/>
  <c r="W34" i="10" s="1"/>
  <c r="T34" i="10"/>
  <c r="S34" i="10"/>
  <c r="R34" i="10"/>
  <c r="Q34" i="10"/>
  <c r="S33" i="10"/>
  <c r="R33" i="10"/>
  <c r="Q33" i="10"/>
  <c r="AK32" i="10"/>
  <c r="Q32" i="10"/>
  <c r="R32" i="10" s="1"/>
  <c r="K32" i="10"/>
  <c r="AJ32" i="10" s="1"/>
  <c r="AK31" i="10"/>
  <c r="V31" i="10"/>
  <c r="W31" i="10" s="1"/>
  <c r="T31" i="10"/>
  <c r="S31" i="10"/>
  <c r="Q31" i="10"/>
  <c r="K31" i="10"/>
  <c r="AJ31" i="10" s="1"/>
  <c r="AN30" i="10"/>
  <c r="AN154" i="10" s="1"/>
  <c r="AK30" i="10"/>
  <c r="AJ30" i="10"/>
  <c r="V30" i="10"/>
  <c r="W30" i="10" s="1"/>
  <c r="T30" i="10"/>
  <c r="S30" i="10"/>
  <c r="R30" i="10"/>
  <c r="Q30" i="10"/>
  <c r="AK29" i="10"/>
  <c r="AJ29" i="10"/>
  <c r="W29" i="10"/>
  <c r="V29" i="10"/>
  <c r="U29" i="10"/>
  <c r="T29" i="10"/>
  <c r="S29" i="10"/>
  <c r="R29" i="10"/>
  <c r="Q29" i="10"/>
  <c r="AK28" i="10"/>
  <c r="V28" i="10"/>
  <c r="W28" i="10" s="1"/>
  <c r="T28" i="10"/>
  <c r="S28" i="10"/>
  <c r="Q28" i="10"/>
  <c r="K28" i="10"/>
  <c r="AJ28" i="10" s="1"/>
  <c r="AK27" i="10"/>
  <c r="V27" i="10"/>
  <c r="W27" i="10" s="1"/>
  <c r="T27" i="10"/>
  <c r="S27" i="10"/>
  <c r="Q27" i="10"/>
  <c r="K27" i="10"/>
  <c r="AJ27" i="10" s="1"/>
  <c r="AK26" i="10"/>
  <c r="AJ26" i="10"/>
  <c r="V26" i="10"/>
  <c r="Y26" i="10" s="1"/>
  <c r="T26" i="10"/>
  <c r="S26" i="10"/>
  <c r="R26" i="10"/>
  <c r="Q26" i="10"/>
  <c r="AK25" i="10"/>
  <c r="AJ25" i="10"/>
  <c r="V25" i="10"/>
  <c r="W25" i="10" s="1"/>
  <c r="T25" i="10"/>
  <c r="S25" i="10"/>
  <c r="R25" i="10"/>
  <c r="Q25" i="10"/>
  <c r="AK24" i="10"/>
  <c r="AJ24" i="10"/>
  <c r="V24" i="10"/>
  <c r="W24" i="10" s="1"/>
  <c r="T24" i="10"/>
  <c r="S24" i="10"/>
  <c r="R24" i="10"/>
  <c r="Q24" i="10"/>
  <c r="AK23" i="10"/>
  <c r="AJ23" i="10"/>
  <c r="V23" i="10"/>
  <c r="W23" i="10" s="1"/>
  <c r="T23" i="10"/>
  <c r="Q23" i="10"/>
  <c r="AK22" i="10"/>
  <c r="AJ22" i="10"/>
  <c r="V22" i="10"/>
  <c r="W22" i="10" s="1"/>
  <c r="T22" i="10"/>
  <c r="S22" i="10"/>
  <c r="R22" i="10"/>
  <c r="Q22" i="10"/>
  <c r="AK21" i="10"/>
  <c r="AJ21" i="10"/>
  <c r="V21" i="10"/>
  <c r="W21" i="10" s="1"/>
  <c r="T21" i="10"/>
  <c r="S21" i="10"/>
  <c r="R21" i="10"/>
  <c r="Q21" i="10"/>
  <c r="S20" i="10"/>
  <c r="R20" i="10"/>
  <c r="Q20" i="10"/>
  <c r="P20" i="10"/>
  <c r="P154" i="10" s="1"/>
  <c r="O20" i="10"/>
  <c r="O154" i="10" s="1"/>
  <c r="AK19" i="10"/>
  <c r="AJ19" i="10"/>
  <c r="V19" i="10"/>
  <c r="W19" i="10" s="1"/>
  <c r="T19" i="10"/>
  <c r="S19" i="10"/>
  <c r="R19" i="10"/>
  <c r="Q19" i="10"/>
  <c r="AK18" i="10"/>
  <c r="V18" i="10"/>
  <c r="W18" i="10" s="1"/>
  <c r="T18" i="10"/>
  <c r="S18" i="10"/>
  <c r="Q18" i="10"/>
  <c r="K18" i="10"/>
  <c r="AJ18" i="10" s="1"/>
  <c r="AK17" i="10"/>
  <c r="V17" i="10"/>
  <c r="W17" i="10" s="1"/>
  <c r="T17" i="10"/>
  <c r="S17" i="10"/>
  <c r="Q17" i="10"/>
  <c r="K17" i="10"/>
  <c r="AJ17" i="10" s="1"/>
  <c r="AK16" i="10"/>
  <c r="V16" i="10"/>
  <c r="W16" i="10" s="1"/>
  <c r="T16" i="10"/>
  <c r="S16" i="10"/>
  <c r="Q16" i="10"/>
  <c r="K16" i="10"/>
  <c r="AJ16" i="10" s="1"/>
  <c r="S15" i="10"/>
  <c r="R15" i="10"/>
  <c r="Q15" i="10"/>
  <c r="AK14" i="10"/>
  <c r="V14" i="10"/>
  <c r="W14" i="10" s="1"/>
  <c r="T14" i="10"/>
  <c r="Q14" i="10"/>
  <c r="M14" i="10"/>
  <c r="K14" i="10"/>
  <c r="AJ14" i="10" s="1"/>
  <c r="S13" i="10"/>
  <c r="R13" i="10"/>
  <c r="Q13" i="10"/>
  <c r="S12" i="10"/>
  <c r="R12" i="10"/>
  <c r="Q12" i="10"/>
  <c r="AK11" i="10"/>
  <c r="V11" i="10"/>
  <c r="W11" i="10" s="1"/>
  <c r="T11" i="10"/>
  <c r="S11" i="10"/>
  <c r="Q11" i="10"/>
  <c r="M11" i="10"/>
  <c r="K11" i="10" s="1"/>
  <c r="AK10" i="10"/>
  <c r="AJ10" i="10"/>
  <c r="AH10" i="10"/>
  <c r="AF10" i="10"/>
  <c r="V10" i="10"/>
  <c r="W10" i="10" s="1"/>
  <c r="T10" i="10"/>
  <c r="R10" i="10"/>
  <c r="S10" i="10" s="1"/>
  <c r="Q10" i="10"/>
  <c r="P7" i="10"/>
  <c r="O7" i="10"/>
  <c r="M7" i="10"/>
  <c r="L7" i="10"/>
  <c r="J7" i="10"/>
  <c r="AL153" i="9"/>
  <c r="AK153" i="9"/>
  <c r="V153" i="9"/>
  <c r="W153" i="9" s="1"/>
  <c r="Y153" i="9" s="1"/>
  <c r="T153" i="9"/>
  <c r="R153" i="9"/>
  <c r="S153" i="9" s="1"/>
  <c r="Q153" i="9"/>
  <c r="AL152" i="9"/>
  <c r="AK152" i="9"/>
  <c r="V152" i="9"/>
  <c r="W152" i="9" s="1"/>
  <c r="Y152" i="9" s="1"/>
  <c r="T152" i="9"/>
  <c r="Q152" i="9"/>
  <c r="K152" i="9"/>
  <c r="AJ152" i="9" s="1"/>
  <c r="AL151" i="9"/>
  <c r="V151" i="9"/>
  <c r="W151" i="9" s="1"/>
  <c r="T151" i="9"/>
  <c r="R151" i="9"/>
  <c r="S151" i="9" s="1"/>
  <c r="Q151" i="9"/>
  <c r="AL150" i="9"/>
  <c r="AK150" i="9"/>
  <c r="W150" i="9"/>
  <c r="V150" i="9"/>
  <c r="U150" i="9"/>
  <c r="T150" i="9"/>
  <c r="Q150" i="9"/>
  <c r="K150" i="9"/>
  <c r="AJ150" i="9" s="1"/>
  <c r="AL149" i="9"/>
  <c r="V149" i="9"/>
  <c r="W149" i="9" s="1"/>
  <c r="T149" i="9"/>
  <c r="R149" i="9"/>
  <c r="S149" i="9" s="1"/>
  <c r="Q149" i="9"/>
  <c r="AL148" i="9"/>
  <c r="AK148" i="9"/>
  <c r="V148" i="9"/>
  <c r="W148" i="9" s="1"/>
  <c r="Y148" i="9" s="1"/>
  <c r="T148" i="9"/>
  <c r="Q148" i="9"/>
  <c r="K148" i="9"/>
  <c r="AJ148" i="9" s="1"/>
  <c r="AL147" i="9"/>
  <c r="AK147" i="9"/>
  <c r="W147" i="9"/>
  <c r="V147" i="9"/>
  <c r="U147" i="9"/>
  <c r="T147" i="9"/>
  <c r="Q147" i="9"/>
  <c r="K147" i="9"/>
  <c r="AJ147" i="9" s="1"/>
  <c r="AL146" i="9"/>
  <c r="AK146" i="9"/>
  <c r="AJ146" i="9"/>
  <c r="V146" i="9"/>
  <c r="W146" i="9" s="1"/>
  <c r="T146" i="9"/>
  <c r="R146" i="9"/>
  <c r="S146" i="9" s="1"/>
  <c r="Q146" i="9"/>
  <c r="AL145" i="9"/>
  <c r="AK145" i="9"/>
  <c r="V145" i="9"/>
  <c r="W145" i="9" s="1"/>
  <c r="Y145" i="9" s="1"/>
  <c r="T145" i="9"/>
  <c r="Q145" i="9"/>
  <c r="K145" i="9"/>
  <c r="AJ145" i="9" s="1"/>
  <c r="Y144" i="9"/>
  <c r="X144" i="9"/>
  <c r="K144" i="9"/>
  <c r="K143" i="9"/>
  <c r="AK142" i="9"/>
  <c r="V142" i="9"/>
  <c r="U142" i="9"/>
  <c r="T142" i="9"/>
  <c r="K142" i="9"/>
  <c r="AJ142" i="9" s="1"/>
  <c r="J142" i="9"/>
  <c r="AL142" i="9" s="1"/>
  <c r="AL141" i="9"/>
  <c r="AK141" i="9"/>
  <c r="AJ141" i="9"/>
  <c r="V141" i="9"/>
  <c r="X141" i="9" s="1"/>
  <c r="T141" i="9"/>
  <c r="R141" i="9"/>
  <c r="S141" i="9" s="1"/>
  <c r="Q141" i="9"/>
  <c r="AK137" i="9"/>
  <c r="V137" i="9"/>
  <c r="U137" i="9"/>
  <c r="T137" i="9"/>
  <c r="K137" i="9"/>
  <c r="AJ137" i="9" s="1"/>
  <c r="J137" i="9"/>
  <c r="AL137" i="9" s="1"/>
  <c r="R136" i="9"/>
  <c r="S136" i="9" s="1"/>
  <c r="Q136" i="9"/>
  <c r="P136" i="9"/>
  <c r="AH136" i="9" s="1"/>
  <c r="O136" i="9"/>
  <c r="AK136" i="9" s="1"/>
  <c r="R135" i="9"/>
  <c r="S135" i="9" s="1"/>
  <c r="Q135" i="9"/>
  <c r="P135" i="9"/>
  <c r="AH135" i="9" s="1"/>
  <c r="O135" i="9"/>
  <c r="AJ135" i="9" s="1"/>
  <c r="AL134" i="9"/>
  <c r="V134" i="9"/>
  <c r="W134" i="9" s="1"/>
  <c r="R134" i="9"/>
  <c r="S134" i="9" s="1"/>
  <c r="Q134" i="9"/>
  <c r="O134" i="9"/>
  <c r="AK134" i="9" s="1"/>
  <c r="AL133" i="9"/>
  <c r="AJ133" i="9"/>
  <c r="T133" i="9"/>
  <c r="R133" i="9"/>
  <c r="S133" i="9" s="1"/>
  <c r="Q133" i="9"/>
  <c r="P133" i="9"/>
  <c r="AK133" i="9" s="1"/>
  <c r="AL132" i="9"/>
  <c r="V132" i="9"/>
  <c r="W132" i="9" s="1"/>
  <c r="R132" i="9"/>
  <c r="S132" i="9" s="1"/>
  <c r="Q132" i="9"/>
  <c r="O132" i="9"/>
  <c r="AK132" i="9" s="1"/>
  <c r="AL131" i="9"/>
  <c r="V131" i="9"/>
  <c r="W131" i="9" s="1"/>
  <c r="R131" i="9"/>
  <c r="S131" i="9" s="1"/>
  <c r="Q131" i="9"/>
  <c r="O131" i="9"/>
  <c r="AK131" i="9" s="1"/>
  <c r="AO130" i="9"/>
  <c r="AL130" i="9"/>
  <c r="AJ130" i="9"/>
  <c r="T130" i="9"/>
  <c r="R130" i="9"/>
  <c r="S130" i="9" s="1"/>
  <c r="Q130" i="9"/>
  <c r="P130" i="9"/>
  <c r="AK130" i="9" s="1"/>
  <c r="R129" i="9"/>
  <c r="S129" i="9" s="1"/>
  <c r="Q129" i="9"/>
  <c r="P129" i="9"/>
  <c r="Y129" i="9" s="1"/>
  <c r="O129" i="9"/>
  <c r="AK129" i="9" s="1"/>
  <c r="R128" i="9"/>
  <c r="S128" i="9" s="1"/>
  <c r="Q128" i="9"/>
  <c r="P128" i="9"/>
  <c r="V128" i="9" s="1"/>
  <c r="O128" i="9"/>
  <c r="AK128" i="9" s="1"/>
  <c r="R127" i="9"/>
  <c r="S127" i="9" s="1"/>
  <c r="Q127" i="9"/>
  <c r="P127" i="9"/>
  <c r="V127" i="9" s="1"/>
  <c r="O127" i="9"/>
  <c r="AK127" i="9" s="1"/>
  <c r="R126" i="9"/>
  <c r="S126" i="9" s="1"/>
  <c r="Q126" i="9"/>
  <c r="P126" i="9"/>
  <c r="V126" i="9" s="1"/>
  <c r="O126" i="9"/>
  <c r="AK126" i="9" s="1"/>
  <c r="R125" i="9"/>
  <c r="S125" i="9" s="1"/>
  <c r="Q125" i="9"/>
  <c r="P125" i="9"/>
  <c r="V125" i="9" s="1"/>
  <c r="O125" i="9"/>
  <c r="T125" i="9" s="1"/>
  <c r="R124" i="9"/>
  <c r="S124" i="9" s="1"/>
  <c r="Q124" i="9"/>
  <c r="P124" i="9"/>
  <c r="V124" i="9" s="1"/>
  <c r="O124" i="9"/>
  <c r="AJ124" i="9" s="1"/>
  <c r="AL123" i="9"/>
  <c r="AJ123" i="9"/>
  <c r="T123" i="9"/>
  <c r="R123" i="9"/>
  <c r="S123" i="9" s="1"/>
  <c r="Q123" i="9"/>
  <c r="P123" i="9"/>
  <c r="AK123" i="9" s="1"/>
  <c r="R122" i="9"/>
  <c r="S122" i="9" s="1"/>
  <c r="Q122" i="9"/>
  <c r="P122" i="9"/>
  <c r="V122" i="9" s="1"/>
  <c r="O122" i="9"/>
  <c r="AJ122" i="9" s="1"/>
  <c r="R121" i="9"/>
  <c r="S121" i="9" s="1"/>
  <c r="Q121" i="9"/>
  <c r="P121" i="9"/>
  <c r="V121" i="9" s="1"/>
  <c r="O121" i="9"/>
  <c r="AJ121" i="9" s="1"/>
  <c r="V120" i="9"/>
  <c r="W120" i="9" s="1"/>
  <c r="Y120" i="9" s="1"/>
  <c r="U120" i="9"/>
  <c r="T120" i="9"/>
  <c r="Q120" i="9"/>
  <c r="R120" i="9" s="1"/>
  <c r="S120" i="9" s="1"/>
  <c r="V119" i="9"/>
  <c r="W119" i="9" s="1"/>
  <c r="Y119" i="9" s="1"/>
  <c r="T119" i="9"/>
  <c r="Q119" i="9"/>
  <c r="R119" i="9" s="1"/>
  <c r="S119" i="9" s="1"/>
  <c r="R118" i="9"/>
  <c r="Q118" i="9"/>
  <c r="P118" i="9"/>
  <c r="V118" i="9" s="1"/>
  <c r="O118" i="9"/>
  <c r="AK118" i="9" s="1"/>
  <c r="V117" i="9"/>
  <c r="W117" i="9" s="1"/>
  <c r="Y117" i="9" s="1"/>
  <c r="T117" i="9"/>
  <c r="R117" i="9"/>
  <c r="S117" i="9" s="1"/>
  <c r="Q117" i="9"/>
  <c r="AR116" i="9"/>
  <c r="T116" i="9"/>
  <c r="S116" i="9"/>
  <c r="R116" i="9"/>
  <c r="Q116" i="9"/>
  <c r="P116" i="9"/>
  <c r="V116" i="9" s="1"/>
  <c r="P115" i="9"/>
  <c r="V115" i="9" s="1"/>
  <c r="O115" i="9"/>
  <c r="AK115" i="9" s="1"/>
  <c r="N115" i="9"/>
  <c r="K115" i="9"/>
  <c r="AJ115" i="9" s="1"/>
  <c r="J115" i="9"/>
  <c r="Q115" i="9" s="1"/>
  <c r="AJ114" i="9"/>
  <c r="T114" i="9"/>
  <c r="R114" i="9"/>
  <c r="S114" i="9" s="1"/>
  <c r="Q114" i="9"/>
  <c r="P114" i="9"/>
  <c r="V114" i="9" s="1"/>
  <c r="O114" i="9"/>
  <c r="AK114" i="9" s="1"/>
  <c r="V113" i="9"/>
  <c r="Y113" i="9" s="1"/>
  <c r="T113" i="9"/>
  <c r="S113" i="9"/>
  <c r="Q113" i="9"/>
  <c r="R113" i="9" s="1"/>
  <c r="V112" i="9"/>
  <c r="S112" i="9"/>
  <c r="Q112" i="9"/>
  <c r="R112" i="9" s="1"/>
  <c r="O112" i="9"/>
  <c r="Y112" i="9" s="1"/>
  <c r="P111" i="9"/>
  <c r="V111" i="9" s="1"/>
  <c r="U111" i="9" s="1"/>
  <c r="K111" i="9"/>
  <c r="R111" i="9" s="1"/>
  <c r="S111" i="9" s="1"/>
  <c r="J111" i="9"/>
  <c r="Q111" i="9" s="1"/>
  <c r="AJ110" i="9"/>
  <c r="R110" i="9"/>
  <c r="S110" i="9" s="1"/>
  <c r="Q110" i="9"/>
  <c r="P110" i="9"/>
  <c r="V110" i="9" s="1"/>
  <c r="Y110" i="9" s="1"/>
  <c r="O110" i="9"/>
  <c r="AJ109" i="9"/>
  <c r="R109" i="9"/>
  <c r="S109" i="9" s="1"/>
  <c r="Q109" i="9"/>
  <c r="P109" i="9"/>
  <c r="V109" i="9" s="1"/>
  <c r="Y109" i="9" s="1"/>
  <c r="O109" i="9"/>
  <c r="AL108" i="9"/>
  <c r="AJ108" i="9"/>
  <c r="T108" i="9"/>
  <c r="R108" i="9"/>
  <c r="S108" i="9" s="1"/>
  <c r="Q108" i="9"/>
  <c r="P108" i="9"/>
  <c r="V108" i="9" s="1"/>
  <c r="R107" i="9"/>
  <c r="S107" i="9" s="1"/>
  <c r="Q107" i="9"/>
  <c r="P107" i="9"/>
  <c r="V107" i="9" s="1"/>
  <c r="W107" i="9" s="1"/>
  <c r="O107" i="9"/>
  <c r="AJ107" i="9" s="1"/>
  <c r="R106" i="9"/>
  <c r="S106" i="9" s="1"/>
  <c r="Q106" i="9"/>
  <c r="P106" i="9"/>
  <c r="V106" i="9" s="1"/>
  <c r="W106" i="9" s="1"/>
  <c r="O106" i="9"/>
  <c r="AJ106" i="9" s="1"/>
  <c r="AK105" i="9"/>
  <c r="AJ105" i="9"/>
  <c r="V105" i="9"/>
  <c r="Y105" i="9" s="1"/>
  <c r="U105" i="9"/>
  <c r="T105" i="9"/>
  <c r="R105" i="9"/>
  <c r="S105" i="9" s="1"/>
  <c r="Q105" i="9"/>
  <c r="AL104" i="9"/>
  <c r="AJ104" i="9"/>
  <c r="T104" i="9"/>
  <c r="R104" i="9"/>
  <c r="S104" i="9" s="1"/>
  <c r="Q104" i="9"/>
  <c r="P104" i="9"/>
  <c r="V104" i="9" s="1"/>
  <c r="V103" i="9"/>
  <c r="T103" i="9"/>
  <c r="Q103" i="9"/>
  <c r="V102" i="9"/>
  <c r="W102" i="9" s="1"/>
  <c r="T102" i="9"/>
  <c r="R102" i="9"/>
  <c r="S102" i="9" s="1"/>
  <c r="Q102" i="9"/>
  <c r="T101" i="9"/>
  <c r="R101" i="9"/>
  <c r="S101" i="9" s="1"/>
  <c r="Q101" i="9"/>
  <c r="P101" i="9"/>
  <c r="V101" i="9" s="1"/>
  <c r="AK100" i="9"/>
  <c r="V100" i="9"/>
  <c r="Y100" i="9" s="1"/>
  <c r="T100" i="9"/>
  <c r="P100" i="9"/>
  <c r="L100" i="9"/>
  <c r="J100" i="9"/>
  <c r="AL100" i="9" s="1"/>
  <c r="V99" i="9"/>
  <c r="U99" i="9"/>
  <c r="S99" i="9"/>
  <c r="R99" i="9"/>
  <c r="Q99" i="9"/>
  <c r="O99" i="9"/>
  <c r="T99" i="9" s="1"/>
  <c r="V98" i="9"/>
  <c r="W98" i="9" s="1"/>
  <c r="U98" i="9"/>
  <c r="T98" i="9"/>
  <c r="R98" i="9"/>
  <c r="S98" i="9" s="1"/>
  <c r="Q98" i="9"/>
  <c r="W97" i="9"/>
  <c r="V97" i="9"/>
  <c r="Y97" i="9" s="1"/>
  <c r="U97" i="9"/>
  <c r="T97" i="9"/>
  <c r="R97" i="9"/>
  <c r="S97" i="9" s="1"/>
  <c r="Q97" i="9"/>
  <c r="P96" i="9"/>
  <c r="O96" i="9"/>
  <c r="T96" i="9" s="1"/>
  <c r="N96" i="9"/>
  <c r="K96" i="9"/>
  <c r="AJ96" i="9" s="1"/>
  <c r="J96" i="9"/>
  <c r="AL96" i="9" s="1"/>
  <c r="AL95" i="9"/>
  <c r="T95" i="9"/>
  <c r="R95" i="9"/>
  <c r="S95" i="9" s="1"/>
  <c r="Q95" i="9"/>
  <c r="P95" i="9"/>
  <c r="AK95" i="9" s="1"/>
  <c r="O95" i="9"/>
  <c r="AJ95" i="9" s="1"/>
  <c r="V94" i="9"/>
  <c r="W94" i="9" s="1"/>
  <c r="U94" i="9"/>
  <c r="T94" i="9"/>
  <c r="S94" i="9"/>
  <c r="R94" i="9"/>
  <c r="Q94" i="9"/>
  <c r="V93" i="9"/>
  <c r="Y93" i="9" s="1"/>
  <c r="Y92" i="9" s="1"/>
  <c r="U93" i="9"/>
  <c r="T93" i="9"/>
  <c r="S93" i="9"/>
  <c r="R93" i="9"/>
  <c r="Q93" i="9"/>
  <c r="X92" i="9"/>
  <c r="P92" i="9"/>
  <c r="V92" i="9" s="1"/>
  <c r="O92" i="9"/>
  <c r="K92" i="9"/>
  <c r="AJ92" i="9" s="1"/>
  <c r="J92" i="9"/>
  <c r="AK91" i="9"/>
  <c r="AJ91" i="9"/>
  <c r="V91" i="9"/>
  <c r="Y91" i="9" s="1"/>
  <c r="T91" i="9"/>
  <c r="R91" i="9"/>
  <c r="S91" i="9" s="1"/>
  <c r="Q91" i="9"/>
  <c r="AK90" i="9"/>
  <c r="AJ90" i="9"/>
  <c r="W90" i="9"/>
  <c r="V90" i="9"/>
  <c r="U90" i="9"/>
  <c r="T90" i="9"/>
  <c r="S90" i="9"/>
  <c r="R90" i="9"/>
  <c r="Q90" i="9"/>
  <c r="AK89" i="9"/>
  <c r="AJ89" i="9"/>
  <c r="V89" i="9"/>
  <c r="W89" i="9" s="1"/>
  <c r="T89" i="9"/>
  <c r="R89" i="9"/>
  <c r="AK88" i="9"/>
  <c r="AJ88" i="9"/>
  <c r="V88" i="9"/>
  <c r="Y88" i="9" s="1"/>
  <c r="T88" i="9"/>
  <c r="R88" i="9"/>
  <c r="S88" i="9" s="1"/>
  <c r="Q88" i="9"/>
  <c r="AK87" i="9"/>
  <c r="AJ87" i="9"/>
  <c r="W87" i="9"/>
  <c r="V87" i="9"/>
  <c r="U87" i="9"/>
  <c r="T87" i="9"/>
  <c r="S87" i="9"/>
  <c r="R87" i="9"/>
  <c r="Q87" i="9"/>
  <c r="AK86" i="9"/>
  <c r="AJ86" i="9"/>
  <c r="V86" i="9"/>
  <c r="W86" i="9" s="1"/>
  <c r="T86" i="9"/>
  <c r="R86" i="9"/>
  <c r="S86" i="9" s="1"/>
  <c r="Q86" i="9"/>
  <c r="V85" i="9"/>
  <c r="T85" i="9"/>
  <c r="AK84" i="9"/>
  <c r="AJ84" i="9"/>
  <c r="T84" i="9"/>
  <c r="S84" i="9"/>
  <c r="R84" i="9"/>
  <c r="Q84" i="9"/>
  <c r="P84" i="9"/>
  <c r="V84" i="9" s="1"/>
  <c r="AK83" i="9"/>
  <c r="AJ83" i="9"/>
  <c r="W83" i="9"/>
  <c r="V83" i="9"/>
  <c r="U83" i="9"/>
  <c r="T83" i="9"/>
  <c r="S83" i="9"/>
  <c r="R83" i="9"/>
  <c r="Q83" i="9"/>
  <c r="AK82" i="9"/>
  <c r="AJ82" i="9"/>
  <c r="V82" i="9"/>
  <c r="W82" i="9" s="1"/>
  <c r="T82" i="9"/>
  <c r="R82" i="9"/>
  <c r="S82" i="9" s="1"/>
  <c r="Q82" i="9"/>
  <c r="AK81" i="9"/>
  <c r="AJ81" i="9"/>
  <c r="V81" i="9"/>
  <c r="W81" i="9" s="1"/>
  <c r="T81" i="9"/>
  <c r="R81" i="9"/>
  <c r="S81" i="9" s="1"/>
  <c r="Q81" i="9"/>
  <c r="AK80" i="9"/>
  <c r="AJ80" i="9"/>
  <c r="V80" i="9"/>
  <c r="W80" i="9" s="1"/>
  <c r="T80" i="9"/>
  <c r="R80" i="9"/>
  <c r="S80" i="9" s="1"/>
  <c r="Q80" i="9"/>
  <c r="AK79" i="9"/>
  <c r="AJ79" i="9"/>
  <c r="W79" i="9"/>
  <c r="V79" i="9"/>
  <c r="U79" i="9"/>
  <c r="T79" i="9"/>
  <c r="S79" i="9"/>
  <c r="R79" i="9"/>
  <c r="Q79" i="9"/>
  <c r="AK78" i="9"/>
  <c r="AJ78" i="9"/>
  <c r="V78" i="9"/>
  <c r="W78" i="9" s="1"/>
  <c r="T78" i="9"/>
  <c r="R78" i="9"/>
  <c r="S78" i="9" s="1"/>
  <c r="Q78" i="9"/>
  <c r="AK76" i="9"/>
  <c r="AJ76" i="9"/>
  <c r="V76" i="9"/>
  <c r="W76" i="9" s="1"/>
  <c r="T76" i="9"/>
  <c r="R76" i="9"/>
  <c r="S76" i="9" s="1"/>
  <c r="Q76" i="9"/>
  <c r="AK75" i="9"/>
  <c r="AJ75" i="9"/>
  <c r="V75" i="9"/>
  <c r="W75" i="9" s="1"/>
  <c r="T75" i="9"/>
  <c r="R75" i="9"/>
  <c r="S75" i="9" s="1"/>
  <c r="Q75" i="9"/>
  <c r="AK74" i="9"/>
  <c r="AJ74" i="9"/>
  <c r="W74" i="9"/>
  <c r="V74" i="9"/>
  <c r="U74" i="9"/>
  <c r="T74" i="9"/>
  <c r="S74" i="9"/>
  <c r="R74" i="9"/>
  <c r="Q74" i="9"/>
  <c r="V73" i="9"/>
  <c r="W73" i="9" s="1"/>
  <c r="R73" i="9"/>
  <c r="S73" i="9" s="1"/>
  <c r="Q73" i="9"/>
  <c r="O73" i="9"/>
  <c r="AJ73" i="9" s="1"/>
  <c r="AK72" i="9"/>
  <c r="AJ72" i="9"/>
  <c r="AN72" i="9" s="1"/>
  <c r="AO72" i="9" s="1"/>
  <c r="AO154" i="9" s="1"/>
  <c r="V72" i="9"/>
  <c r="Y72" i="9" s="1"/>
  <c r="T72" i="9"/>
  <c r="R72" i="9"/>
  <c r="S72" i="9" s="1"/>
  <c r="Q72" i="9"/>
  <c r="AK71" i="9"/>
  <c r="AJ71" i="9"/>
  <c r="V71" i="9"/>
  <c r="W71" i="9" s="1"/>
  <c r="T71" i="9"/>
  <c r="R71" i="9"/>
  <c r="S71" i="9" s="1"/>
  <c r="Q71" i="9"/>
  <c r="AK70" i="9"/>
  <c r="AJ70" i="9"/>
  <c r="W70" i="9"/>
  <c r="V70" i="9"/>
  <c r="U70" i="9"/>
  <c r="T70" i="9"/>
  <c r="S70" i="9"/>
  <c r="R70" i="9"/>
  <c r="Q70" i="9"/>
  <c r="AK69" i="9"/>
  <c r="AJ69" i="9"/>
  <c r="V69" i="9"/>
  <c r="W69" i="9" s="1"/>
  <c r="T69" i="9"/>
  <c r="R69" i="9"/>
  <c r="S69" i="9" s="1"/>
  <c r="Q69" i="9"/>
  <c r="AK68" i="9"/>
  <c r="AJ68" i="9"/>
  <c r="V68" i="9"/>
  <c r="W68" i="9" s="1"/>
  <c r="T68" i="9"/>
  <c r="R68" i="9"/>
  <c r="S68" i="9" s="1"/>
  <c r="Q68" i="9"/>
  <c r="AK67" i="9"/>
  <c r="AJ67" i="9"/>
  <c r="V67" i="9"/>
  <c r="W67" i="9" s="1"/>
  <c r="R67" i="9"/>
  <c r="S67" i="9" s="1"/>
  <c r="Q67" i="9"/>
  <c r="AK66" i="9"/>
  <c r="AJ66" i="9"/>
  <c r="V66" i="9"/>
  <c r="W66" i="9" s="1"/>
  <c r="T66" i="9"/>
  <c r="R66" i="9"/>
  <c r="S66" i="9" s="1"/>
  <c r="Q66" i="9"/>
  <c r="AK65" i="9"/>
  <c r="AJ65" i="9"/>
  <c r="W65" i="9"/>
  <c r="V65" i="9"/>
  <c r="Y65" i="9" s="1"/>
  <c r="U65" i="9"/>
  <c r="T65" i="9"/>
  <c r="S65" i="9"/>
  <c r="R65" i="9"/>
  <c r="Q65" i="9"/>
  <c r="AK64" i="9"/>
  <c r="AJ64" i="9"/>
  <c r="V64" i="9"/>
  <c r="Y64" i="9" s="1"/>
  <c r="T64" i="9"/>
  <c r="R64" i="9"/>
  <c r="S64" i="9" s="1"/>
  <c r="Q64" i="9"/>
  <c r="AK63" i="9"/>
  <c r="AJ63" i="9"/>
  <c r="W63" i="9"/>
  <c r="V63" i="9"/>
  <c r="Y63" i="9" s="1"/>
  <c r="U63" i="9"/>
  <c r="T63" i="9"/>
  <c r="S63" i="9"/>
  <c r="R63" i="9"/>
  <c r="Q63" i="9"/>
  <c r="AK62" i="9"/>
  <c r="AJ62" i="9"/>
  <c r="AK61" i="9"/>
  <c r="AJ61" i="9"/>
  <c r="V61" i="9"/>
  <c r="W61" i="9" s="1"/>
  <c r="T61" i="9"/>
  <c r="S61" i="9"/>
  <c r="R61" i="9"/>
  <c r="Q61" i="9"/>
  <c r="AN60" i="9"/>
  <c r="AK60" i="9"/>
  <c r="AJ60" i="9"/>
  <c r="V60" i="9"/>
  <c r="Y60" i="9" s="1"/>
  <c r="T60" i="9"/>
  <c r="S60" i="9"/>
  <c r="R60" i="9"/>
  <c r="Q60" i="9"/>
  <c r="AK59" i="9"/>
  <c r="AJ59" i="9"/>
  <c r="V59" i="9"/>
  <c r="W59" i="9" s="1"/>
  <c r="T59" i="9"/>
  <c r="S59" i="9"/>
  <c r="R59" i="9"/>
  <c r="Q59" i="9"/>
  <c r="Y58" i="9"/>
  <c r="V58" i="9"/>
  <c r="W58" i="9" s="1"/>
  <c r="T58" i="9"/>
  <c r="S58" i="9"/>
  <c r="R58" i="9"/>
  <c r="Q58" i="9"/>
  <c r="T57" i="9"/>
  <c r="R57" i="9"/>
  <c r="Q57" i="9"/>
  <c r="P57" i="9"/>
  <c r="Y57" i="9" s="1"/>
  <c r="O57" i="9"/>
  <c r="N57" i="9"/>
  <c r="S57" i="9" s="1"/>
  <c r="K57" i="9"/>
  <c r="AN56" i="9"/>
  <c r="T56" i="9"/>
  <c r="S56" i="9"/>
  <c r="R56" i="9"/>
  <c r="Q56" i="9"/>
  <c r="P56" i="9"/>
  <c r="V56" i="9" s="1"/>
  <c r="K56" i="9"/>
  <c r="AJ56" i="9" s="1"/>
  <c r="AK55" i="9"/>
  <c r="AJ55" i="9"/>
  <c r="W55" i="9"/>
  <c r="V55" i="9"/>
  <c r="U55" i="9"/>
  <c r="T55" i="9"/>
  <c r="S55" i="9"/>
  <c r="R55" i="9"/>
  <c r="Q55" i="9"/>
  <c r="AK54" i="9"/>
  <c r="AJ54" i="9"/>
  <c r="V54" i="9"/>
  <c r="W54" i="9" s="1"/>
  <c r="T54" i="9"/>
  <c r="S54" i="9"/>
  <c r="R54" i="9"/>
  <c r="Q54" i="9"/>
  <c r="AK53" i="9"/>
  <c r="AJ53" i="9"/>
  <c r="W53" i="9"/>
  <c r="V53" i="9"/>
  <c r="U53" i="9"/>
  <c r="T53" i="9"/>
  <c r="S53" i="9"/>
  <c r="R53" i="9"/>
  <c r="Q53" i="9"/>
  <c r="AJ52" i="9"/>
  <c r="T52" i="9"/>
  <c r="S52" i="9"/>
  <c r="R52" i="9"/>
  <c r="Q52" i="9"/>
  <c r="P52" i="9"/>
  <c r="V52" i="9" s="1"/>
  <c r="O52" i="9"/>
  <c r="AK52" i="9" s="1"/>
  <c r="AK51" i="9"/>
  <c r="AJ51" i="9"/>
  <c r="W51" i="9"/>
  <c r="V51" i="9"/>
  <c r="U51" i="9"/>
  <c r="T51" i="9"/>
  <c r="S51" i="9"/>
  <c r="R51" i="9"/>
  <c r="Q51" i="9"/>
  <c r="AJ50" i="9"/>
  <c r="T50" i="9"/>
  <c r="S50" i="9"/>
  <c r="R50" i="9"/>
  <c r="Q50" i="9"/>
  <c r="P50" i="9"/>
  <c r="V50" i="9" s="1"/>
  <c r="O50" i="9"/>
  <c r="AK50" i="9" s="1"/>
  <c r="AK49" i="9"/>
  <c r="AJ49" i="9"/>
  <c r="W49" i="9"/>
  <c r="V49" i="9"/>
  <c r="U49" i="9"/>
  <c r="T49" i="9"/>
  <c r="S49" i="9"/>
  <c r="R49" i="9"/>
  <c r="Q49" i="9"/>
  <c r="AK48" i="9"/>
  <c r="V48" i="9"/>
  <c r="W48" i="9" s="1"/>
  <c r="T48" i="9"/>
  <c r="S48" i="9"/>
  <c r="Q48" i="9"/>
  <c r="K48" i="9"/>
  <c r="AJ48" i="9" s="1"/>
  <c r="AK47" i="9"/>
  <c r="AJ47" i="9"/>
  <c r="V47" i="9"/>
  <c r="W47" i="9" s="1"/>
  <c r="T47" i="9"/>
  <c r="S47" i="9"/>
  <c r="Q47" i="9"/>
  <c r="AK46" i="9"/>
  <c r="V46" i="9"/>
  <c r="W46" i="9" s="1"/>
  <c r="T46" i="9"/>
  <c r="S46" i="9"/>
  <c r="Q46" i="9"/>
  <c r="K46" i="9"/>
  <c r="AJ46" i="9" s="1"/>
  <c r="AK45" i="9"/>
  <c r="V45" i="9"/>
  <c r="W45" i="9" s="1"/>
  <c r="T45" i="9"/>
  <c r="S45" i="9"/>
  <c r="Q45" i="9"/>
  <c r="K45" i="9"/>
  <c r="AJ45" i="9" s="1"/>
  <c r="AK44" i="9"/>
  <c r="AJ44" i="9"/>
  <c r="V44" i="9"/>
  <c r="W44" i="9" s="1"/>
  <c r="T44" i="9"/>
  <c r="S44" i="9"/>
  <c r="R44" i="9"/>
  <c r="Q44" i="9"/>
  <c r="AK43" i="9"/>
  <c r="V43" i="9"/>
  <c r="W43" i="9" s="1"/>
  <c r="S43" i="9"/>
  <c r="R43" i="9"/>
  <c r="Q43" i="9"/>
  <c r="O43" i="9"/>
  <c r="AJ43" i="9" s="1"/>
  <c r="AK42" i="9"/>
  <c r="AJ42" i="9"/>
  <c r="W42" i="9"/>
  <c r="V42" i="9"/>
  <c r="U42" i="9"/>
  <c r="T42" i="9"/>
  <c r="S42" i="9"/>
  <c r="R42" i="9"/>
  <c r="Q42" i="9"/>
  <c r="V41" i="9"/>
  <c r="W41" i="9" s="1"/>
  <c r="S41" i="9"/>
  <c r="R41" i="9"/>
  <c r="Q41" i="9"/>
  <c r="O41" i="9"/>
  <c r="AJ41" i="9" s="1"/>
  <c r="V40" i="9"/>
  <c r="W40" i="9" s="1"/>
  <c r="T40" i="9"/>
  <c r="S40" i="9"/>
  <c r="R40" i="9"/>
  <c r="AK39" i="9"/>
  <c r="V39" i="9"/>
  <c r="W39" i="9" s="1"/>
  <c r="T39" i="9"/>
  <c r="R39" i="9"/>
  <c r="Q39" i="9"/>
  <c r="N39" i="9"/>
  <c r="S39" i="9" s="1"/>
  <c r="K39" i="9"/>
  <c r="AJ39" i="9" s="1"/>
  <c r="AN38" i="9"/>
  <c r="AK38" i="9"/>
  <c r="AJ38" i="9"/>
  <c r="V38" i="9"/>
  <c r="W38" i="9" s="1"/>
  <c r="T38" i="9"/>
  <c r="S38" i="9"/>
  <c r="R38" i="9"/>
  <c r="Q38" i="9"/>
  <c r="AK37" i="9"/>
  <c r="AJ37" i="9"/>
  <c r="W37" i="9"/>
  <c r="V37" i="9"/>
  <c r="U37" i="9"/>
  <c r="T37" i="9"/>
  <c r="S37" i="9"/>
  <c r="R37" i="9"/>
  <c r="Q37" i="9"/>
  <c r="AK36" i="9"/>
  <c r="AJ36" i="9"/>
  <c r="V36" i="9"/>
  <c r="W36" i="9" s="1"/>
  <c r="T36" i="9"/>
  <c r="S36" i="9"/>
  <c r="R36" i="9"/>
  <c r="Q36" i="9"/>
  <c r="AK35" i="9"/>
  <c r="AJ35" i="9"/>
  <c r="W35" i="9"/>
  <c r="V35" i="9"/>
  <c r="U35" i="9"/>
  <c r="T35" i="9"/>
  <c r="S35" i="9"/>
  <c r="R35" i="9"/>
  <c r="Q35" i="9"/>
  <c r="AK34" i="9"/>
  <c r="AJ34" i="9"/>
  <c r="V34" i="9"/>
  <c r="W34" i="9" s="1"/>
  <c r="T34" i="9"/>
  <c r="S34" i="9"/>
  <c r="R34" i="9"/>
  <c r="Q34" i="9"/>
  <c r="S33" i="9"/>
  <c r="R33" i="9"/>
  <c r="Q33" i="9"/>
  <c r="AK32" i="9"/>
  <c r="Q32" i="9"/>
  <c r="V32" i="9" s="1"/>
  <c r="K32" i="9"/>
  <c r="AJ32" i="9" s="1"/>
  <c r="AK31" i="9"/>
  <c r="W31" i="9"/>
  <c r="V31" i="9"/>
  <c r="U31" i="9"/>
  <c r="T31" i="9"/>
  <c r="S31" i="9"/>
  <c r="Q31" i="9"/>
  <c r="K31" i="9"/>
  <c r="AJ31" i="9" s="1"/>
  <c r="AN30" i="9"/>
  <c r="AK30" i="9"/>
  <c r="AJ30" i="9"/>
  <c r="V30" i="9"/>
  <c r="W30" i="9" s="1"/>
  <c r="T30" i="9"/>
  <c r="S30" i="9"/>
  <c r="R30" i="9"/>
  <c r="Q30" i="9"/>
  <c r="AK29" i="9"/>
  <c r="AJ29" i="9"/>
  <c r="V29" i="9"/>
  <c r="W29" i="9" s="1"/>
  <c r="T29" i="9"/>
  <c r="S29" i="9"/>
  <c r="R29" i="9"/>
  <c r="Q29" i="9"/>
  <c r="AK28" i="9"/>
  <c r="V28" i="9"/>
  <c r="W28" i="9" s="1"/>
  <c r="T28" i="9"/>
  <c r="S28" i="9"/>
  <c r="Q28" i="9"/>
  <c r="K28" i="9"/>
  <c r="AJ28" i="9" s="1"/>
  <c r="AK27" i="9"/>
  <c r="V27" i="9"/>
  <c r="W27" i="9" s="1"/>
  <c r="T27" i="9"/>
  <c r="S27" i="9"/>
  <c r="Q27" i="9"/>
  <c r="K27" i="9"/>
  <c r="AJ27" i="9" s="1"/>
  <c r="AK26" i="9"/>
  <c r="AJ26" i="9"/>
  <c r="W26" i="9"/>
  <c r="V26" i="9"/>
  <c r="Y26" i="9" s="1"/>
  <c r="U26" i="9"/>
  <c r="T26" i="9"/>
  <c r="S26" i="9"/>
  <c r="R26" i="9"/>
  <c r="Q26" i="9"/>
  <c r="AK25" i="9"/>
  <c r="AJ25" i="9"/>
  <c r="V25" i="9"/>
  <c r="W25" i="9" s="1"/>
  <c r="T25" i="9"/>
  <c r="S25" i="9"/>
  <c r="R25" i="9"/>
  <c r="Q25" i="9"/>
  <c r="AK24" i="9"/>
  <c r="AJ24" i="9"/>
  <c r="W24" i="9"/>
  <c r="V24" i="9"/>
  <c r="U24" i="9"/>
  <c r="T24" i="9"/>
  <c r="S24" i="9"/>
  <c r="R24" i="9"/>
  <c r="Q24" i="9"/>
  <c r="AK23" i="9"/>
  <c r="AJ23" i="9"/>
  <c r="V23" i="9"/>
  <c r="W23" i="9" s="1"/>
  <c r="T23" i="9"/>
  <c r="Q23" i="9"/>
  <c r="AK22" i="9"/>
  <c r="AJ22" i="9"/>
  <c r="W22" i="9"/>
  <c r="V22" i="9"/>
  <c r="U22" i="9"/>
  <c r="T22" i="9"/>
  <c r="S22" i="9"/>
  <c r="R22" i="9"/>
  <c r="Q22" i="9"/>
  <c r="AK21" i="9"/>
  <c r="AJ21" i="9"/>
  <c r="V21" i="9"/>
  <c r="W21" i="9" s="1"/>
  <c r="T21" i="9"/>
  <c r="S21" i="9"/>
  <c r="R21" i="9"/>
  <c r="Q21" i="9"/>
  <c r="S20" i="9"/>
  <c r="R20" i="9"/>
  <c r="Q20" i="9"/>
  <c r="P20" i="9"/>
  <c r="P154" i="9" s="1"/>
  <c r="O20" i="9"/>
  <c r="AJ20" i="9" s="1"/>
  <c r="AK19" i="9"/>
  <c r="AJ19" i="9"/>
  <c r="V19" i="9"/>
  <c r="W19" i="9" s="1"/>
  <c r="T19" i="9"/>
  <c r="S19" i="9"/>
  <c r="R19" i="9"/>
  <c r="Q19" i="9"/>
  <c r="AK18" i="9"/>
  <c r="V18" i="9"/>
  <c r="W18" i="9" s="1"/>
  <c r="T18" i="9"/>
  <c r="S18" i="9"/>
  <c r="Q18" i="9"/>
  <c r="K18" i="9"/>
  <c r="AJ18" i="9" s="1"/>
  <c r="AK17" i="9"/>
  <c r="V17" i="9"/>
  <c r="W17" i="9" s="1"/>
  <c r="T17" i="9"/>
  <c r="S17" i="9"/>
  <c r="Q17" i="9"/>
  <c r="K17" i="9"/>
  <c r="AJ17" i="9" s="1"/>
  <c r="AK16" i="9"/>
  <c r="V16" i="9"/>
  <c r="W16" i="9" s="1"/>
  <c r="T16" i="9"/>
  <c r="S16" i="9"/>
  <c r="Q16" i="9"/>
  <c r="K16" i="9"/>
  <c r="AJ16" i="9" s="1"/>
  <c r="S15" i="9"/>
  <c r="R15" i="9"/>
  <c r="Q15" i="9"/>
  <c r="AK14" i="9"/>
  <c r="V14" i="9"/>
  <c r="W14" i="9" s="1"/>
  <c r="T14" i="9"/>
  <c r="Q14" i="9"/>
  <c r="M14" i="9"/>
  <c r="K14" i="9"/>
  <c r="AJ14" i="9" s="1"/>
  <c r="S13" i="9"/>
  <c r="R13" i="9"/>
  <c r="Q13" i="9"/>
  <c r="S12" i="9"/>
  <c r="R12" i="9"/>
  <c r="Q12" i="9"/>
  <c r="AK11" i="9"/>
  <c r="V11" i="9"/>
  <c r="W11" i="9" s="1"/>
  <c r="T11" i="9"/>
  <c r="S11" i="9"/>
  <c r="Q11" i="9"/>
  <c r="M11" i="9"/>
  <c r="K11" i="9" s="1"/>
  <c r="AK10" i="9"/>
  <c r="AJ10" i="9"/>
  <c r="AH10" i="9"/>
  <c r="AF10" i="9"/>
  <c r="V10" i="9"/>
  <c r="W10" i="9" s="1"/>
  <c r="T10" i="9"/>
  <c r="R10" i="9"/>
  <c r="S10" i="9" s="1"/>
  <c r="Q10" i="9"/>
  <c r="P7" i="9"/>
  <c r="M7" i="9"/>
  <c r="L7" i="9"/>
  <c r="J7" i="9"/>
  <c r="AL153" i="8"/>
  <c r="AK153" i="8"/>
  <c r="V153" i="8"/>
  <c r="W153" i="8" s="1"/>
  <c r="Y153" i="8" s="1"/>
  <c r="T153" i="8"/>
  <c r="R153" i="8"/>
  <c r="S153" i="8" s="1"/>
  <c r="Q153" i="8"/>
  <c r="AL152" i="8"/>
  <c r="AK152" i="8"/>
  <c r="V152" i="8"/>
  <c r="W152" i="8" s="1"/>
  <c r="Y152" i="8" s="1"/>
  <c r="T152" i="8"/>
  <c r="Q152" i="8"/>
  <c r="K152" i="8"/>
  <c r="AJ152" i="8" s="1"/>
  <c r="AL151" i="8"/>
  <c r="V151" i="8"/>
  <c r="W151" i="8" s="1"/>
  <c r="U151" i="8"/>
  <c r="T151" i="8"/>
  <c r="S151" i="8"/>
  <c r="R151" i="8"/>
  <c r="Q151" i="8"/>
  <c r="AL150" i="8"/>
  <c r="AK150" i="8"/>
  <c r="V150" i="8"/>
  <c r="U150" i="8"/>
  <c r="T150" i="8"/>
  <c r="Q150" i="8"/>
  <c r="K150" i="8"/>
  <c r="AJ150" i="8" s="1"/>
  <c r="AL149" i="8"/>
  <c r="V149" i="8"/>
  <c r="W149" i="8" s="1"/>
  <c r="T149" i="8"/>
  <c r="R149" i="8"/>
  <c r="S149" i="8" s="1"/>
  <c r="Q149" i="8"/>
  <c r="AL148" i="8"/>
  <c r="AK148" i="8"/>
  <c r="V148" i="8"/>
  <c r="W148" i="8" s="1"/>
  <c r="Y148" i="8" s="1"/>
  <c r="T148" i="8"/>
  <c r="Q148" i="8"/>
  <c r="K148" i="8"/>
  <c r="AJ148" i="8" s="1"/>
  <c r="AL147" i="8"/>
  <c r="AK147" i="8"/>
  <c r="V147" i="8"/>
  <c r="W147" i="8" s="1"/>
  <c r="Y147" i="8" s="1"/>
  <c r="U147" i="8"/>
  <c r="T147" i="8"/>
  <c r="Q147" i="8"/>
  <c r="K147" i="8"/>
  <c r="AJ147" i="8" s="1"/>
  <c r="AL146" i="8"/>
  <c r="AK146" i="8"/>
  <c r="AJ146" i="8"/>
  <c r="V146" i="8"/>
  <c r="W146" i="8" s="1"/>
  <c r="Y146" i="8" s="1"/>
  <c r="T146" i="8"/>
  <c r="R146" i="8"/>
  <c r="S146" i="8" s="1"/>
  <c r="Q146" i="8"/>
  <c r="AL145" i="8"/>
  <c r="AK145" i="8"/>
  <c r="V145" i="8"/>
  <c r="W145" i="8" s="1"/>
  <c r="Y145" i="8" s="1"/>
  <c r="T145" i="8"/>
  <c r="Q145" i="8"/>
  <c r="K145" i="8"/>
  <c r="AJ145" i="8" s="1"/>
  <c r="Y144" i="8"/>
  <c r="X144" i="8"/>
  <c r="K144" i="8"/>
  <c r="K143" i="8"/>
  <c r="AK142" i="8"/>
  <c r="V142" i="8"/>
  <c r="U142" i="8"/>
  <c r="T142" i="8"/>
  <c r="K142" i="8"/>
  <c r="AJ142" i="8" s="1"/>
  <c r="J142" i="8"/>
  <c r="AL142" i="8" s="1"/>
  <c r="AL141" i="8"/>
  <c r="AK141" i="8"/>
  <c r="AJ141" i="8"/>
  <c r="V141" i="8"/>
  <c r="U141" i="8"/>
  <c r="T141" i="8"/>
  <c r="R141" i="8"/>
  <c r="S141" i="8" s="1"/>
  <c r="Q141" i="8"/>
  <c r="AK137" i="8"/>
  <c r="V137" i="8"/>
  <c r="U137" i="8"/>
  <c r="T137" i="8"/>
  <c r="K137" i="8"/>
  <c r="AJ137" i="8" s="1"/>
  <c r="J137" i="8"/>
  <c r="AL137" i="8" s="1"/>
  <c r="R136" i="8"/>
  <c r="S136" i="8" s="1"/>
  <c r="Q136" i="8"/>
  <c r="P136" i="8"/>
  <c r="AH136" i="8" s="1"/>
  <c r="O136" i="8"/>
  <c r="AK136" i="8" s="1"/>
  <c r="R135" i="8"/>
  <c r="S135" i="8" s="1"/>
  <c r="Q135" i="8"/>
  <c r="P135" i="8"/>
  <c r="AH135" i="8" s="1"/>
  <c r="O135" i="8"/>
  <c r="AJ135" i="8" s="1"/>
  <c r="AL134" i="8"/>
  <c r="V134" i="8"/>
  <c r="W134" i="8" s="1"/>
  <c r="R134" i="8"/>
  <c r="S134" i="8" s="1"/>
  <c r="Q134" i="8"/>
  <c r="O134" i="8"/>
  <c r="AK134" i="8" s="1"/>
  <c r="AL133" i="8"/>
  <c r="AJ133" i="8"/>
  <c r="T133" i="8"/>
  <c r="R133" i="8"/>
  <c r="S133" i="8" s="1"/>
  <c r="Q133" i="8"/>
  <c r="P133" i="8"/>
  <c r="AK133" i="8" s="1"/>
  <c r="AL132" i="8"/>
  <c r="V132" i="8"/>
  <c r="W132" i="8" s="1"/>
  <c r="R132" i="8"/>
  <c r="S132" i="8" s="1"/>
  <c r="Q132" i="8"/>
  <c r="O132" i="8"/>
  <c r="AK132" i="8" s="1"/>
  <c r="AL131" i="8"/>
  <c r="V131" i="8"/>
  <c r="W131" i="8" s="1"/>
  <c r="R131" i="8"/>
  <c r="S131" i="8" s="1"/>
  <c r="Q131" i="8"/>
  <c r="O131" i="8"/>
  <c r="AK131" i="8" s="1"/>
  <c r="AO130" i="8"/>
  <c r="AL130" i="8"/>
  <c r="AJ130" i="8"/>
  <c r="T130" i="8"/>
  <c r="R130" i="8"/>
  <c r="S130" i="8" s="1"/>
  <c r="Q130" i="8"/>
  <c r="P130" i="8"/>
  <c r="AK130" i="8" s="1"/>
  <c r="R129" i="8"/>
  <c r="S129" i="8" s="1"/>
  <c r="Q129" i="8"/>
  <c r="P129" i="8"/>
  <c r="Y129" i="8" s="1"/>
  <c r="O129" i="8"/>
  <c r="AK129" i="8" s="1"/>
  <c r="R128" i="8"/>
  <c r="S128" i="8" s="1"/>
  <c r="Q128" i="8"/>
  <c r="P128" i="8"/>
  <c r="V128" i="8" s="1"/>
  <c r="O128" i="8"/>
  <c r="AK128" i="8" s="1"/>
  <c r="R127" i="8"/>
  <c r="S127" i="8" s="1"/>
  <c r="Q127" i="8"/>
  <c r="P127" i="8"/>
  <c r="V127" i="8" s="1"/>
  <c r="O127" i="8"/>
  <c r="AK127" i="8" s="1"/>
  <c r="R126" i="8"/>
  <c r="S126" i="8" s="1"/>
  <c r="Q126" i="8"/>
  <c r="P126" i="8"/>
  <c r="V126" i="8" s="1"/>
  <c r="O126" i="8"/>
  <c r="T125" i="8"/>
  <c r="R125" i="8"/>
  <c r="S125" i="8" s="1"/>
  <c r="Q125" i="8"/>
  <c r="P125" i="8"/>
  <c r="AK125" i="8" s="1"/>
  <c r="O125" i="8"/>
  <c r="AJ125" i="8" s="1"/>
  <c r="T124" i="8"/>
  <c r="R124" i="8"/>
  <c r="S124" i="8" s="1"/>
  <c r="Q124" i="8"/>
  <c r="P124" i="8"/>
  <c r="AK124" i="8" s="1"/>
  <c r="O124" i="8"/>
  <c r="AJ124" i="8" s="1"/>
  <c r="AL123" i="8"/>
  <c r="AJ123" i="8"/>
  <c r="T123" i="8"/>
  <c r="R123" i="8"/>
  <c r="S123" i="8" s="1"/>
  <c r="Q123" i="8"/>
  <c r="P123" i="8"/>
  <c r="AK123" i="8" s="1"/>
  <c r="T122" i="8"/>
  <c r="R122" i="8"/>
  <c r="S122" i="8" s="1"/>
  <c r="Q122" i="8"/>
  <c r="P122" i="8"/>
  <c r="AK122" i="8" s="1"/>
  <c r="O122" i="8"/>
  <c r="AJ122" i="8" s="1"/>
  <c r="T121" i="8"/>
  <c r="R121" i="8"/>
  <c r="S121" i="8" s="1"/>
  <c r="Q121" i="8"/>
  <c r="P121" i="8"/>
  <c r="AK121" i="8" s="1"/>
  <c r="O121" i="8"/>
  <c r="AJ121" i="8" s="1"/>
  <c r="V120" i="8"/>
  <c r="W120" i="8" s="1"/>
  <c r="Y120" i="8" s="1"/>
  <c r="T120" i="8"/>
  <c r="R120" i="8"/>
  <c r="S120" i="8" s="1"/>
  <c r="Q120" i="8"/>
  <c r="V119" i="8"/>
  <c r="W119" i="8" s="1"/>
  <c r="Y119" i="8" s="1"/>
  <c r="T119" i="8"/>
  <c r="R119" i="8"/>
  <c r="S119" i="8" s="1"/>
  <c r="Q119" i="8"/>
  <c r="R118" i="8"/>
  <c r="Q118" i="8"/>
  <c r="P118" i="8"/>
  <c r="V118" i="8" s="1"/>
  <c r="W118" i="8" s="1"/>
  <c r="O118" i="8"/>
  <c r="AK118" i="8" s="1"/>
  <c r="V117" i="8"/>
  <c r="W117" i="8" s="1"/>
  <c r="Y117" i="8" s="1"/>
  <c r="T117" i="8"/>
  <c r="R117" i="8"/>
  <c r="S117" i="8" s="1"/>
  <c r="Q117" i="8"/>
  <c r="AR116" i="8"/>
  <c r="T116" i="8"/>
  <c r="S116" i="8"/>
  <c r="R116" i="8"/>
  <c r="Q116" i="8"/>
  <c r="P116" i="8"/>
  <c r="V116" i="8" s="1"/>
  <c r="P115" i="8"/>
  <c r="V115" i="8" s="1"/>
  <c r="O115" i="8"/>
  <c r="AK115" i="8" s="1"/>
  <c r="N115" i="8"/>
  <c r="K115" i="8"/>
  <c r="AJ115" i="8" s="1"/>
  <c r="J115" i="8"/>
  <c r="Q115" i="8" s="1"/>
  <c r="R114" i="8"/>
  <c r="S114" i="8" s="1"/>
  <c r="Q114" i="8"/>
  <c r="P114" i="8"/>
  <c r="V114" i="8" s="1"/>
  <c r="O114" i="8"/>
  <c r="AK114" i="8" s="1"/>
  <c r="V113" i="8"/>
  <c r="Y113" i="8" s="1"/>
  <c r="U113" i="8"/>
  <c r="T113" i="8"/>
  <c r="S113" i="8"/>
  <c r="Q113" i="8"/>
  <c r="R113" i="8" s="1"/>
  <c r="V112" i="8"/>
  <c r="Y112" i="8" s="1"/>
  <c r="S112" i="8"/>
  <c r="Q112" i="8"/>
  <c r="R112" i="8" s="1"/>
  <c r="O112" i="8"/>
  <c r="T112" i="8" s="1"/>
  <c r="P111" i="8"/>
  <c r="AK111" i="8" s="1"/>
  <c r="O111" i="8"/>
  <c r="T111" i="8" s="1"/>
  <c r="K111" i="8"/>
  <c r="R111" i="8" s="1"/>
  <c r="S111" i="8" s="1"/>
  <c r="J111" i="8"/>
  <c r="Q111" i="8" s="1"/>
  <c r="T110" i="8"/>
  <c r="R110" i="8"/>
  <c r="S110" i="8" s="1"/>
  <c r="Q110" i="8"/>
  <c r="P110" i="8"/>
  <c r="AK110" i="8" s="1"/>
  <c r="O110" i="8"/>
  <c r="AJ110" i="8" s="1"/>
  <c r="T109" i="8"/>
  <c r="R109" i="8"/>
  <c r="S109" i="8" s="1"/>
  <c r="Q109" i="8"/>
  <c r="P109" i="8"/>
  <c r="AK109" i="8" s="1"/>
  <c r="O109" i="8"/>
  <c r="AJ109" i="8" s="1"/>
  <c r="AL108" i="8"/>
  <c r="AJ108" i="8"/>
  <c r="T108" i="8"/>
  <c r="R108" i="8"/>
  <c r="S108" i="8" s="1"/>
  <c r="Q108" i="8"/>
  <c r="P108" i="8"/>
  <c r="AK108" i="8" s="1"/>
  <c r="T107" i="8"/>
  <c r="R107" i="8"/>
  <c r="S107" i="8" s="1"/>
  <c r="Q107" i="8"/>
  <c r="P107" i="8"/>
  <c r="AK107" i="8" s="1"/>
  <c r="O107" i="8"/>
  <c r="AJ107" i="8" s="1"/>
  <c r="T106" i="8"/>
  <c r="R106" i="8"/>
  <c r="S106" i="8" s="1"/>
  <c r="Q106" i="8"/>
  <c r="P106" i="8"/>
  <c r="AK106" i="8" s="1"/>
  <c r="O106" i="8"/>
  <c r="AJ106" i="8" s="1"/>
  <c r="AK105" i="8"/>
  <c r="AJ105" i="8"/>
  <c r="V105" i="8"/>
  <c r="Y105" i="8" s="1"/>
  <c r="T105" i="8"/>
  <c r="R105" i="8"/>
  <c r="S105" i="8" s="1"/>
  <c r="Q105" i="8"/>
  <c r="AL104" i="8"/>
  <c r="AJ104" i="8"/>
  <c r="T104" i="8"/>
  <c r="R104" i="8"/>
  <c r="S104" i="8" s="1"/>
  <c r="Q104" i="8"/>
  <c r="P104" i="8"/>
  <c r="AK104" i="8" s="1"/>
  <c r="W103" i="8"/>
  <c r="V103" i="8"/>
  <c r="U103" i="8"/>
  <c r="T103" i="8"/>
  <c r="Q103" i="8"/>
  <c r="V102" i="8"/>
  <c r="T102" i="8"/>
  <c r="R102" i="8"/>
  <c r="S102" i="8" s="1"/>
  <c r="Q102" i="8"/>
  <c r="T101" i="8"/>
  <c r="R101" i="8"/>
  <c r="S101" i="8" s="1"/>
  <c r="Q101" i="8"/>
  <c r="P101" i="8"/>
  <c r="V101" i="8" s="1"/>
  <c r="W101" i="8" s="1"/>
  <c r="T100" i="8"/>
  <c r="P100" i="8"/>
  <c r="L100" i="8"/>
  <c r="J100" i="8"/>
  <c r="Q100" i="8" s="1"/>
  <c r="V99" i="8"/>
  <c r="U99" i="8"/>
  <c r="R99" i="8"/>
  <c r="S99" i="8" s="1"/>
  <c r="Q99" i="8"/>
  <c r="O99" i="8"/>
  <c r="T99" i="8" s="1"/>
  <c r="V98" i="8"/>
  <c r="W98" i="8" s="1"/>
  <c r="U98" i="8"/>
  <c r="T98" i="8"/>
  <c r="R98" i="8"/>
  <c r="S98" i="8" s="1"/>
  <c r="Q98" i="8"/>
  <c r="V97" i="8"/>
  <c r="Y97" i="8" s="1"/>
  <c r="U97" i="8"/>
  <c r="T97" i="8"/>
  <c r="R97" i="8"/>
  <c r="S97" i="8" s="1"/>
  <c r="Q97" i="8"/>
  <c r="P96" i="8"/>
  <c r="AK96" i="8" s="1"/>
  <c r="O96" i="8"/>
  <c r="T96" i="8" s="1"/>
  <c r="N96" i="8"/>
  <c r="K96" i="8"/>
  <c r="AJ96" i="8" s="1"/>
  <c r="J96" i="8"/>
  <c r="AL96" i="8" s="1"/>
  <c r="AL95" i="8"/>
  <c r="T95" i="8"/>
  <c r="R95" i="8"/>
  <c r="S95" i="8" s="1"/>
  <c r="Q95" i="8"/>
  <c r="P95" i="8"/>
  <c r="AK95" i="8" s="1"/>
  <c r="O95" i="8"/>
  <c r="AJ95" i="8" s="1"/>
  <c r="V94" i="8"/>
  <c r="W94" i="8" s="1"/>
  <c r="U94" i="8"/>
  <c r="T94" i="8"/>
  <c r="S94" i="8"/>
  <c r="R94" i="8"/>
  <c r="Q94" i="8"/>
  <c r="V93" i="8"/>
  <c r="Y93" i="8" s="1"/>
  <c r="Y92" i="8" s="1"/>
  <c r="U93" i="8"/>
  <c r="T93" i="8"/>
  <c r="S93" i="8"/>
  <c r="R93" i="8"/>
  <c r="Q93" i="8"/>
  <c r="X92" i="8"/>
  <c r="P92" i="8"/>
  <c r="V92" i="8" s="1"/>
  <c r="O92" i="8"/>
  <c r="K92" i="8"/>
  <c r="AJ92" i="8" s="1"/>
  <c r="J92" i="8"/>
  <c r="AK91" i="8"/>
  <c r="AJ91" i="8"/>
  <c r="V91" i="8"/>
  <c r="Y91" i="8" s="1"/>
  <c r="T91" i="8"/>
  <c r="R91" i="8"/>
  <c r="S91" i="8" s="1"/>
  <c r="Q91" i="8"/>
  <c r="AK90" i="8"/>
  <c r="AJ90" i="8"/>
  <c r="W90" i="8"/>
  <c r="V90" i="8"/>
  <c r="U90" i="8"/>
  <c r="T90" i="8"/>
  <c r="S90" i="8"/>
  <c r="R90" i="8"/>
  <c r="Q90" i="8"/>
  <c r="AK89" i="8"/>
  <c r="AJ89" i="8"/>
  <c r="V89" i="8"/>
  <c r="W89" i="8" s="1"/>
  <c r="T89" i="8"/>
  <c r="R89" i="8"/>
  <c r="AK88" i="8"/>
  <c r="AJ88" i="8"/>
  <c r="V88" i="8"/>
  <c r="Y88" i="8" s="1"/>
  <c r="T88" i="8"/>
  <c r="R88" i="8"/>
  <c r="S88" i="8" s="1"/>
  <c r="Q88" i="8"/>
  <c r="AK87" i="8"/>
  <c r="AJ87" i="8"/>
  <c r="W87" i="8"/>
  <c r="V87" i="8"/>
  <c r="U87" i="8"/>
  <c r="T87" i="8"/>
  <c r="S87" i="8"/>
  <c r="R87" i="8"/>
  <c r="Q87" i="8"/>
  <c r="AK86" i="8"/>
  <c r="AJ86" i="8"/>
  <c r="V86" i="8"/>
  <c r="W86" i="8" s="1"/>
  <c r="T86" i="8"/>
  <c r="R86" i="8"/>
  <c r="S86" i="8" s="1"/>
  <c r="Q86" i="8"/>
  <c r="V85" i="8"/>
  <c r="T85" i="8"/>
  <c r="AK84" i="8"/>
  <c r="AJ84" i="8"/>
  <c r="T84" i="8"/>
  <c r="S84" i="8"/>
  <c r="R84" i="8"/>
  <c r="Q84" i="8"/>
  <c r="P84" i="8"/>
  <c r="V84" i="8" s="1"/>
  <c r="AK83" i="8"/>
  <c r="AJ83" i="8"/>
  <c r="W83" i="8"/>
  <c r="V83" i="8"/>
  <c r="U83" i="8"/>
  <c r="T83" i="8"/>
  <c r="S83" i="8"/>
  <c r="R83" i="8"/>
  <c r="Q83" i="8"/>
  <c r="AK82" i="8"/>
  <c r="AJ82" i="8"/>
  <c r="V82" i="8"/>
  <c r="W82" i="8" s="1"/>
  <c r="T82" i="8"/>
  <c r="R82" i="8"/>
  <c r="S82" i="8" s="1"/>
  <c r="Q82" i="8"/>
  <c r="AK81" i="8"/>
  <c r="AJ81" i="8"/>
  <c r="V81" i="8"/>
  <c r="W81" i="8" s="1"/>
  <c r="T81" i="8"/>
  <c r="R81" i="8"/>
  <c r="S81" i="8" s="1"/>
  <c r="Q81" i="8"/>
  <c r="AK80" i="8"/>
  <c r="AJ80" i="8"/>
  <c r="V80" i="8"/>
  <c r="W80" i="8" s="1"/>
  <c r="T80" i="8"/>
  <c r="R80" i="8"/>
  <c r="S80" i="8" s="1"/>
  <c r="Q80" i="8"/>
  <c r="AK79" i="8"/>
  <c r="AJ79" i="8"/>
  <c r="W79" i="8"/>
  <c r="V79" i="8"/>
  <c r="U79" i="8"/>
  <c r="T79" i="8"/>
  <c r="S79" i="8"/>
  <c r="R79" i="8"/>
  <c r="Q79" i="8"/>
  <c r="AK78" i="8"/>
  <c r="AJ78" i="8"/>
  <c r="V78" i="8"/>
  <c r="W78" i="8" s="1"/>
  <c r="T78" i="8"/>
  <c r="R78" i="8"/>
  <c r="S78" i="8" s="1"/>
  <c r="Q78" i="8"/>
  <c r="AK76" i="8"/>
  <c r="AJ76" i="8"/>
  <c r="W76" i="8"/>
  <c r="V76" i="8"/>
  <c r="U76" i="8"/>
  <c r="T76" i="8"/>
  <c r="S76" i="8"/>
  <c r="R76" i="8"/>
  <c r="Q76" i="8"/>
  <c r="AK75" i="8"/>
  <c r="AJ75" i="8"/>
  <c r="V75" i="8"/>
  <c r="W75" i="8" s="1"/>
  <c r="T75" i="8"/>
  <c r="R75" i="8"/>
  <c r="S75" i="8" s="1"/>
  <c r="Q75" i="8"/>
  <c r="AK74" i="8"/>
  <c r="AJ74" i="8"/>
  <c r="W74" i="8"/>
  <c r="V74" i="8"/>
  <c r="U74" i="8"/>
  <c r="T74" i="8"/>
  <c r="S74" i="8"/>
  <c r="R74" i="8"/>
  <c r="Q74" i="8"/>
  <c r="V73" i="8"/>
  <c r="W73" i="8" s="1"/>
  <c r="R73" i="8"/>
  <c r="S73" i="8" s="1"/>
  <c r="Q73" i="8"/>
  <c r="O73" i="8"/>
  <c r="AJ73" i="8" s="1"/>
  <c r="AK72" i="8"/>
  <c r="AJ72" i="8"/>
  <c r="AN72" i="8" s="1"/>
  <c r="AO72" i="8" s="1"/>
  <c r="AO154" i="8" s="1"/>
  <c r="V72" i="8"/>
  <c r="Y72" i="8" s="1"/>
  <c r="T72" i="8"/>
  <c r="R72" i="8"/>
  <c r="S72" i="8" s="1"/>
  <c r="Q72" i="8"/>
  <c r="AK71" i="8"/>
  <c r="AJ71" i="8"/>
  <c r="V71" i="8"/>
  <c r="W71" i="8" s="1"/>
  <c r="T71" i="8"/>
  <c r="R71" i="8"/>
  <c r="S71" i="8" s="1"/>
  <c r="Q71" i="8"/>
  <c r="AK70" i="8"/>
  <c r="AJ70" i="8"/>
  <c r="W70" i="8"/>
  <c r="V70" i="8"/>
  <c r="U70" i="8"/>
  <c r="T70" i="8"/>
  <c r="S70" i="8"/>
  <c r="R70" i="8"/>
  <c r="Q70" i="8"/>
  <c r="AK69" i="8"/>
  <c r="AJ69" i="8"/>
  <c r="V69" i="8"/>
  <c r="W69" i="8" s="1"/>
  <c r="T69" i="8"/>
  <c r="R69" i="8"/>
  <c r="S69" i="8" s="1"/>
  <c r="Q69" i="8"/>
  <c r="AK68" i="8"/>
  <c r="AJ68" i="8"/>
  <c r="V68" i="8"/>
  <c r="W68" i="8" s="1"/>
  <c r="T68" i="8"/>
  <c r="R68" i="8"/>
  <c r="S68" i="8" s="1"/>
  <c r="Q68" i="8"/>
  <c r="AK67" i="8"/>
  <c r="AJ67" i="8"/>
  <c r="V67" i="8"/>
  <c r="W67" i="8" s="1"/>
  <c r="R67" i="8"/>
  <c r="S67" i="8" s="1"/>
  <c r="Q67" i="8"/>
  <c r="AK66" i="8"/>
  <c r="AJ66" i="8"/>
  <c r="V66" i="8"/>
  <c r="W66" i="8" s="1"/>
  <c r="T66" i="8"/>
  <c r="R66" i="8"/>
  <c r="S66" i="8" s="1"/>
  <c r="Q66" i="8"/>
  <c r="AK65" i="8"/>
  <c r="AJ65" i="8"/>
  <c r="W65" i="8"/>
  <c r="V65" i="8"/>
  <c r="Y65" i="8" s="1"/>
  <c r="U65" i="8"/>
  <c r="T65" i="8"/>
  <c r="S65" i="8"/>
  <c r="R65" i="8"/>
  <c r="Q65" i="8"/>
  <c r="AK64" i="8"/>
  <c r="AJ64" i="8"/>
  <c r="V64" i="8"/>
  <c r="Y64" i="8" s="1"/>
  <c r="T64" i="8"/>
  <c r="R64" i="8"/>
  <c r="S64" i="8" s="1"/>
  <c r="Q64" i="8"/>
  <c r="AK63" i="8"/>
  <c r="AJ63" i="8"/>
  <c r="W63" i="8"/>
  <c r="V63" i="8"/>
  <c r="Y63" i="8" s="1"/>
  <c r="U63" i="8"/>
  <c r="T63" i="8"/>
  <c r="S63" i="8"/>
  <c r="R63" i="8"/>
  <c r="Q63" i="8"/>
  <c r="AK62" i="8"/>
  <c r="AJ62" i="8"/>
  <c r="AK61" i="8"/>
  <c r="AJ61" i="8"/>
  <c r="V61" i="8"/>
  <c r="W61" i="8" s="1"/>
  <c r="T61" i="8"/>
  <c r="S61" i="8"/>
  <c r="R61" i="8"/>
  <c r="Q61" i="8"/>
  <c r="AN60" i="8"/>
  <c r="AK60" i="8"/>
  <c r="AJ60" i="8"/>
  <c r="V60" i="8"/>
  <c r="Y60" i="8" s="1"/>
  <c r="T60" i="8"/>
  <c r="S60" i="8"/>
  <c r="R60" i="8"/>
  <c r="Q60" i="8"/>
  <c r="AK59" i="8"/>
  <c r="AJ59" i="8"/>
  <c r="V59" i="8"/>
  <c r="W59" i="8" s="1"/>
  <c r="T59" i="8"/>
  <c r="S59" i="8"/>
  <c r="R59" i="8"/>
  <c r="Q59" i="8"/>
  <c r="Y58" i="8"/>
  <c r="V58" i="8"/>
  <c r="W58" i="8" s="1"/>
  <c r="T58" i="8"/>
  <c r="S58" i="8"/>
  <c r="R58" i="8"/>
  <c r="Q58" i="8"/>
  <c r="T57" i="8"/>
  <c r="R57" i="8"/>
  <c r="Q57" i="8"/>
  <c r="P57" i="8"/>
  <c r="Y57" i="8" s="1"/>
  <c r="O57" i="8"/>
  <c r="N57" i="8"/>
  <c r="S57" i="8" s="1"/>
  <c r="K57" i="8"/>
  <c r="AN56" i="8"/>
  <c r="T56" i="8"/>
  <c r="S56" i="8"/>
  <c r="Q56" i="8"/>
  <c r="P56" i="8"/>
  <c r="V56" i="8" s="1"/>
  <c r="K56" i="8"/>
  <c r="AJ56" i="8" s="1"/>
  <c r="AK55" i="8"/>
  <c r="AJ55" i="8"/>
  <c r="W55" i="8"/>
  <c r="V55" i="8"/>
  <c r="U55" i="8"/>
  <c r="T55" i="8"/>
  <c r="S55" i="8"/>
  <c r="R55" i="8"/>
  <c r="Q55" i="8"/>
  <c r="AK54" i="8"/>
  <c r="AJ54" i="8"/>
  <c r="V54" i="8"/>
  <c r="W54" i="8" s="1"/>
  <c r="T54" i="8"/>
  <c r="S54" i="8"/>
  <c r="R54" i="8"/>
  <c r="Q54" i="8"/>
  <c r="AK53" i="8"/>
  <c r="AJ53" i="8"/>
  <c r="W53" i="8"/>
  <c r="V53" i="8"/>
  <c r="U53" i="8"/>
  <c r="T53" i="8"/>
  <c r="S53" i="8"/>
  <c r="R53" i="8"/>
  <c r="Q53" i="8"/>
  <c r="S52" i="8"/>
  <c r="R52" i="8"/>
  <c r="Q52" i="8"/>
  <c r="P52" i="8"/>
  <c r="V52" i="8" s="1"/>
  <c r="O52" i="8"/>
  <c r="AJ52" i="8" s="1"/>
  <c r="AK51" i="8"/>
  <c r="AJ51" i="8"/>
  <c r="W51" i="8"/>
  <c r="V51" i="8"/>
  <c r="U51" i="8"/>
  <c r="T51" i="8"/>
  <c r="S51" i="8"/>
  <c r="R51" i="8"/>
  <c r="Q51" i="8"/>
  <c r="S50" i="8"/>
  <c r="R50" i="8"/>
  <c r="Q50" i="8"/>
  <c r="P50" i="8"/>
  <c r="V50" i="8" s="1"/>
  <c r="O50" i="8"/>
  <c r="AJ50" i="8" s="1"/>
  <c r="AK49" i="8"/>
  <c r="AJ49" i="8"/>
  <c r="W49" i="8"/>
  <c r="V49" i="8"/>
  <c r="U49" i="8"/>
  <c r="T49" i="8"/>
  <c r="S49" i="8"/>
  <c r="R49" i="8"/>
  <c r="Q49" i="8"/>
  <c r="AK48" i="8"/>
  <c r="V48" i="8"/>
  <c r="W48" i="8" s="1"/>
  <c r="T48" i="8"/>
  <c r="S48" i="8"/>
  <c r="Q48" i="8"/>
  <c r="K48" i="8"/>
  <c r="AJ48" i="8" s="1"/>
  <c r="AK47" i="8"/>
  <c r="AJ47" i="8"/>
  <c r="V47" i="8"/>
  <c r="W47" i="8" s="1"/>
  <c r="T47" i="8"/>
  <c r="S47" i="8"/>
  <c r="Q47" i="8"/>
  <c r="AK46" i="8"/>
  <c r="V46" i="8"/>
  <c r="W46" i="8" s="1"/>
  <c r="T46" i="8"/>
  <c r="S46" i="8"/>
  <c r="Q46" i="8"/>
  <c r="K46" i="8"/>
  <c r="AJ46" i="8" s="1"/>
  <c r="AK45" i="8"/>
  <c r="V45" i="8"/>
  <c r="W45" i="8" s="1"/>
  <c r="U45" i="8"/>
  <c r="T45" i="8"/>
  <c r="S45" i="8"/>
  <c r="Q45" i="8"/>
  <c r="K45" i="8"/>
  <c r="AJ45" i="8" s="1"/>
  <c r="AK44" i="8"/>
  <c r="AJ44" i="8"/>
  <c r="V44" i="8"/>
  <c r="W44" i="8" s="1"/>
  <c r="T44" i="8"/>
  <c r="S44" i="8"/>
  <c r="R44" i="8"/>
  <c r="Q44" i="8"/>
  <c r="V43" i="8"/>
  <c r="W43" i="8" s="1"/>
  <c r="S43" i="8"/>
  <c r="R43" i="8"/>
  <c r="Q43" i="8"/>
  <c r="O43" i="8"/>
  <c r="AK43" i="8" s="1"/>
  <c r="AK42" i="8"/>
  <c r="AJ42" i="8"/>
  <c r="V42" i="8"/>
  <c r="W42" i="8" s="1"/>
  <c r="T42" i="8"/>
  <c r="S42" i="8"/>
  <c r="R42" i="8"/>
  <c r="Q42" i="8"/>
  <c r="V41" i="8"/>
  <c r="W41" i="8" s="1"/>
  <c r="S41" i="8"/>
  <c r="R41" i="8"/>
  <c r="Q41" i="8"/>
  <c r="O41" i="8"/>
  <c r="AJ41" i="8" s="1"/>
  <c r="V40" i="8"/>
  <c r="W40" i="8" s="1"/>
  <c r="U40" i="8"/>
  <c r="T40" i="8"/>
  <c r="S40" i="8"/>
  <c r="R40" i="8"/>
  <c r="AK39" i="8"/>
  <c r="V39" i="8"/>
  <c r="W39" i="8" s="1"/>
  <c r="T39" i="8"/>
  <c r="S39" i="8"/>
  <c r="Q39" i="8"/>
  <c r="N39" i="8"/>
  <c r="K39" i="8"/>
  <c r="AJ39" i="8" s="1"/>
  <c r="AN38" i="8"/>
  <c r="AK38" i="8"/>
  <c r="AJ38" i="8"/>
  <c r="W38" i="8"/>
  <c r="V38" i="8"/>
  <c r="U38" i="8"/>
  <c r="T38" i="8"/>
  <c r="S38" i="8"/>
  <c r="R38" i="8"/>
  <c r="Q38" i="8"/>
  <c r="AK37" i="8"/>
  <c r="AJ37" i="8"/>
  <c r="V37" i="8"/>
  <c r="W37" i="8" s="1"/>
  <c r="T37" i="8"/>
  <c r="S37" i="8"/>
  <c r="R37" i="8"/>
  <c r="Q37" i="8"/>
  <c r="AK36" i="8"/>
  <c r="AJ36" i="8"/>
  <c r="W36" i="8"/>
  <c r="V36" i="8"/>
  <c r="U36" i="8"/>
  <c r="T36" i="8"/>
  <c r="S36" i="8"/>
  <c r="R36" i="8"/>
  <c r="Q36" i="8"/>
  <c r="AK35" i="8"/>
  <c r="AJ35" i="8"/>
  <c r="V35" i="8"/>
  <c r="W35" i="8" s="1"/>
  <c r="T35" i="8"/>
  <c r="S35" i="8"/>
  <c r="R35" i="8"/>
  <c r="Q35" i="8"/>
  <c r="AK34" i="8"/>
  <c r="AJ34" i="8"/>
  <c r="V34" i="8"/>
  <c r="W34" i="8" s="1"/>
  <c r="T34" i="8"/>
  <c r="S34" i="8"/>
  <c r="R34" i="8"/>
  <c r="Q34" i="8"/>
  <c r="S33" i="8"/>
  <c r="R33" i="8"/>
  <c r="Q33" i="8"/>
  <c r="AK32" i="8"/>
  <c r="R32" i="8"/>
  <c r="Q32" i="8"/>
  <c r="V32" i="8" s="1"/>
  <c r="K32" i="8"/>
  <c r="AJ32" i="8" s="1"/>
  <c r="AK31" i="8"/>
  <c r="V31" i="8"/>
  <c r="W31" i="8" s="1"/>
  <c r="T31" i="8"/>
  <c r="S31" i="8"/>
  <c r="Q31" i="8"/>
  <c r="K31" i="8"/>
  <c r="AJ31" i="8" s="1"/>
  <c r="AN30" i="8"/>
  <c r="AK30" i="8"/>
  <c r="AJ30" i="8"/>
  <c r="V30" i="8"/>
  <c r="W30" i="8" s="1"/>
  <c r="T30" i="8"/>
  <c r="S30" i="8"/>
  <c r="R30" i="8"/>
  <c r="Q30" i="8"/>
  <c r="AK29" i="8"/>
  <c r="AJ29" i="8"/>
  <c r="V29" i="8"/>
  <c r="W29" i="8" s="1"/>
  <c r="T29" i="8"/>
  <c r="S29" i="8"/>
  <c r="R29" i="8"/>
  <c r="Q29" i="8"/>
  <c r="AK28" i="8"/>
  <c r="V28" i="8"/>
  <c r="W28" i="8" s="1"/>
  <c r="T28" i="8"/>
  <c r="S28" i="8"/>
  <c r="Q28" i="8"/>
  <c r="K28" i="8"/>
  <c r="AJ28" i="8" s="1"/>
  <c r="AK27" i="8"/>
  <c r="V27" i="8"/>
  <c r="W27" i="8" s="1"/>
  <c r="T27" i="8"/>
  <c r="S27" i="8"/>
  <c r="Q27" i="8"/>
  <c r="K27" i="8"/>
  <c r="AJ27" i="8" s="1"/>
  <c r="AK26" i="8"/>
  <c r="AJ26" i="8"/>
  <c r="V26" i="8"/>
  <c r="Y26" i="8" s="1"/>
  <c r="T26" i="8"/>
  <c r="S26" i="8"/>
  <c r="R26" i="8"/>
  <c r="Q26" i="8"/>
  <c r="AK25" i="8"/>
  <c r="AJ25" i="8"/>
  <c r="V25" i="8"/>
  <c r="W25" i="8" s="1"/>
  <c r="T25" i="8"/>
  <c r="S25" i="8"/>
  <c r="R25" i="8"/>
  <c r="Q25" i="8"/>
  <c r="AK24" i="8"/>
  <c r="AJ24" i="8"/>
  <c r="V24" i="8"/>
  <c r="W24" i="8" s="1"/>
  <c r="U24" i="8"/>
  <c r="T24" i="8"/>
  <c r="S24" i="8"/>
  <c r="R24" i="8"/>
  <c r="Q24" i="8"/>
  <c r="AK23" i="8"/>
  <c r="AJ23" i="8"/>
  <c r="V23" i="8"/>
  <c r="W23" i="8" s="1"/>
  <c r="T23" i="8"/>
  <c r="Q23" i="8"/>
  <c r="AK22" i="8"/>
  <c r="AJ22" i="8"/>
  <c r="V22" i="8"/>
  <c r="W22" i="8" s="1"/>
  <c r="U22" i="8"/>
  <c r="T22" i="8"/>
  <c r="S22" i="8"/>
  <c r="R22" i="8"/>
  <c r="Q22" i="8"/>
  <c r="AK21" i="8"/>
  <c r="AJ21" i="8"/>
  <c r="V21" i="8"/>
  <c r="W21" i="8" s="1"/>
  <c r="T21" i="8"/>
  <c r="S21" i="8"/>
  <c r="R21" i="8"/>
  <c r="Q21" i="8"/>
  <c r="S20" i="8"/>
  <c r="R20" i="8"/>
  <c r="Q20" i="8"/>
  <c r="P20" i="8"/>
  <c r="P154" i="8" s="1"/>
  <c r="O20" i="8"/>
  <c r="O154" i="8" s="1"/>
  <c r="AK19" i="8"/>
  <c r="AJ19" i="8"/>
  <c r="V19" i="8"/>
  <c r="W19" i="8" s="1"/>
  <c r="T19" i="8"/>
  <c r="S19" i="8"/>
  <c r="R19" i="8"/>
  <c r="Q19" i="8"/>
  <c r="AK18" i="8"/>
  <c r="W18" i="8"/>
  <c r="V18" i="8"/>
  <c r="U18" i="8"/>
  <c r="T18" i="8"/>
  <c r="S18" i="8"/>
  <c r="Q18" i="8"/>
  <c r="K18" i="8"/>
  <c r="AJ18" i="8" s="1"/>
  <c r="AK17" i="8"/>
  <c r="W17" i="8"/>
  <c r="V17" i="8"/>
  <c r="U17" i="8"/>
  <c r="T17" i="8"/>
  <c r="S17" i="8"/>
  <c r="Q17" i="8"/>
  <c r="K17" i="8"/>
  <c r="AJ17" i="8" s="1"/>
  <c r="AK16" i="8"/>
  <c r="W16" i="8"/>
  <c r="V16" i="8"/>
  <c r="U16" i="8"/>
  <c r="T16" i="8"/>
  <c r="S16" i="8"/>
  <c r="Q16" i="8"/>
  <c r="K16" i="8"/>
  <c r="AJ16" i="8" s="1"/>
  <c r="S15" i="8"/>
  <c r="R15" i="8"/>
  <c r="Q15" i="8"/>
  <c r="AK14" i="8"/>
  <c r="V14" i="8"/>
  <c r="W14" i="8" s="1"/>
  <c r="T14" i="8"/>
  <c r="Q14" i="8"/>
  <c r="M14" i="8"/>
  <c r="K14" i="8" s="1"/>
  <c r="AJ14" i="8" s="1"/>
  <c r="S13" i="8"/>
  <c r="R13" i="8"/>
  <c r="Q13" i="8"/>
  <c r="S12" i="8"/>
  <c r="R12" i="8"/>
  <c r="Q12" i="8"/>
  <c r="AK11" i="8"/>
  <c r="V11" i="8"/>
  <c r="W11" i="8" s="1"/>
  <c r="T11" i="8"/>
  <c r="S11" i="8"/>
  <c r="Q11" i="8"/>
  <c r="M11" i="8"/>
  <c r="K11" i="8" s="1"/>
  <c r="AK10" i="8"/>
  <c r="AJ10" i="8"/>
  <c r="AH10" i="8"/>
  <c r="AF10" i="8"/>
  <c r="V10" i="8"/>
  <c r="W10" i="8" s="1"/>
  <c r="U10" i="8"/>
  <c r="T10" i="8"/>
  <c r="R10" i="8"/>
  <c r="S10" i="8" s="1"/>
  <c r="Q10" i="8"/>
  <c r="P7" i="8"/>
  <c r="O7" i="8"/>
  <c r="M7" i="8"/>
  <c r="L7" i="8"/>
  <c r="J7" i="8"/>
  <c r="AL153" i="7"/>
  <c r="AK153" i="7"/>
  <c r="V153" i="7"/>
  <c r="W153" i="7" s="1"/>
  <c r="Y153" i="7" s="1"/>
  <c r="T153" i="7"/>
  <c r="R153" i="7"/>
  <c r="S153" i="7" s="1"/>
  <c r="Q153" i="7"/>
  <c r="AL152" i="7"/>
  <c r="AK152" i="7"/>
  <c r="V152" i="7"/>
  <c r="W152" i="7" s="1"/>
  <c r="Y152" i="7" s="1"/>
  <c r="T152" i="7"/>
  <c r="Q152" i="7"/>
  <c r="K152" i="7"/>
  <c r="AJ152" i="7" s="1"/>
  <c r="AL151" i="7"/>
  <c r="V151" i="7"/>
  <c r="W151" i="7" s="1"/>
  <c r="T151" i="7"/>
  <c r="R151" i="7"/>
  <c r="S151" i="7" s="1"/>
  <c r="Q151" i="7"/>
  <c r="AL150" i="7"/>
  <c r="AK150" i="7"/>
  <c r="W150" i="7"/>
  <c r="V150" i="7"/>
  <c r="U150" i="7"/>
  <c r="T150" i="7"/>
  <c r="Q150" i="7"/>
  <c r="K150" i="7"/>
  <c r="AJ150" i="7" s="1"/>
  <c r="AL149" i="7"/>
  <c r="V149" i="7"/>
  <c r="W149" i="7" s="1"/>
  <c r="T149" i="7"/>
  <c r="R149" i="7"/>
  <c r="S149" i="7" s="1"/>
  <c r="Q149" i="7"/>
  <c r="AL148" i="7"/>
  <c r="AK148" i="7"/>
  <c r="V148" i="7"/>
  <c r="W148" i="7" s="1"/>
  <c r="Y148" i="7" s="1"/>
  <c r="T148" i="7"/>
  <c r="Q148" i="7"/>
  <c r="K148" i="7"/>
  <c r="AJ148" i="7" s="1"/>
  <c r="AL147" i="7"/>
  <c r="AK147" i="7"/>
  <c r="V147" i="7"/>
  <c r="U147" i="7"/>
  <c r="T147" i="7"/>
  <c r="Q147" i="7"/>
  <c r="K147" i="7"/>
  <c r="AJ147" i="7" s="1"/>
  <c r="AL146" i="7"/>
  <c r="AK146" i="7"/>
  <c r="AJ146" i="7"/>
  <c r="V146" i="7"/>
  <c r="W146" i="7" s="1"/>
  <c r="Y146" i="7" s="1"/>
  <c r="T146" i="7"/>
  <c r="R146" i="7"/>
  <c r="S146" i="7" s="1"/>
  <c r="Q146" i="7"/>
  <c r="AL145" i="7"/>
  <c r="AK145" i="7"/>
  <c r="V145" i="7"/>
  <c r="W145" i="7" s="1"/>
  <c r="Y145" i="7" s="1"/>
  <c r="T145" i="7"/>
  <c r="Q145" i="7"/>
  <c r="K145" i="7"/>
  <c r="AJ145" i="7" s="1"/>
  <c r="Y144" i="7"/>
  <c r="X144" i="7"/>
  <c r="K144" i="7"/>
  <c r="K143" i="7"/>
  <c r="AK142" i="7"/>
  <c r="V142" i="7"/>
  <c r="U142" i="7"/>
  <c r="T142" i="7"/>
  <c r="K142" i="7"/>
  <c r="AJ142" i="7" s="1"/>
  <c r="J142" i="7"/>
  <c r="AL142" i="7" s="1"/>
  <c r="AL141" i="7"/>
  <c r="AK141" i="7"/>
  <c r="AJ141" i="7"/>
  <c r="V141" i="7"/>
  <c r="U141" i="7" s="1"/>
  <c r="T141" i="7"/>
  <c r="R141" i="7"/>
  <c r="S141" i="7" s="1"/>
  <c r="Q141" i="7"/>
  <c r="AK137" i="7"/>
  <c r="V137" i="7"/>
  <c r="U137" i="7"/>
  <c r="T137" i="7"/>
  <c r="K137" i="7"/>
  <c r="AJ137" i="7" s="1"/>
  <c r="J137" i="7"/>
  <c r="AL137" i="7" s="1"/>
  <c r="R136" i="7"/>
  <c r="S136" i="7" s="1"/>
  <c r="Q136" i="7"/>
  <c r="P136" i="7"/>
  <c r="AH136" i="7" s="1"/>
  <c r="O136" i="7"/>
  <c r="AK136" i="7" s="1"/>
  <c r="R135" i="7"/>
  <c r="S135" i="7" s="1"/>
  <c r="Q135" i="7"/>
  <c r="P135" i="7"/>
  <c r="AH135" i="7" s="1"/>
  <c r="O135" i="7"/>
  <c r="AJ135" i="7" s="1"/>
  <c r="AL134" i="7"/>
  <c r="V134" i="7"/>
  <c r="W134" i="7" s="1"/>
  <c r="U134" i="7"/>
  <c r="R134" i="7"/>
  <c r="S134" i="7" s="1"/>
  <c r="Q134" i="7"/>
  <c r="O134" i="7"/>
  <c r="AK134" i="7" s="1"/>
  <c r="AL133" i="7"/>
  <c r="AJ133" i="7"/>
  <c r="T133" i="7"/>
  <c r="R133" i="7"/>
  <c r="S133" i="7" s="1"/>
  <c r="Q133" i="7"/>
  <c r="P133" i="7"/>
  <c r="AK133" i="7" s="1"/>
  <c r="AL132" i="7"/>
  <c r="V132" i="7"/>
  <c r="W132" i="7" s="1"/>
  <c r="U132" i="7"/>
  <c r="R132" i="7"/>
  <c r="S132" i="7" s="1"/>
  <c r="Q132" i="7"/>
  <c r="O132" i="7"/>
  <c r="AK132" i="7" s="1"/>
  <c r="AL131" i="7"/>
  <c r="V131" i="7"/>
  <c r="W131" i="7" s="1"/>
  <c r="R131" i="7"/>
  <c r="S131" i="7" s="1"/>
  <c r="Q131" i="7"/>
  <c r="O131" i="7"/>
  <c r="AK131" i="7" s="1"/>
  <c r="AO130" i="7"/>
  <c r="AL130" i="7"/>
  <c r="AJ130" i="7"/>
  <c r="T130" i="7"/>
  <c r="R130" i="7"/>
  <c r="S130" i="7" s="1"/>
  <c r="Q130" i="7"/>
  <c r="P130" i="7"/>
  <c r="AK130" i="7" s="1"/>
  <c r="R129" i="7"/>
  <c r="S129" i="7" s="1"/>
  <c r="Q129" i="7"/>
  <c r="P129" i="7"/>
  <c r="Y129" i="7" s="1"/>
  <c r="O129" i="7"/>
  <c r="AK129" i="7" s="1"/>
  <c r="R128" i="7"/>
  <c r="S128" i="7" s="1"/>
  <c r="Q128" i="7"/>
  <c r="P128" i="7"/>
  <c r="V128" i="7" s="1"/>
  <c r="O128" i="7"/>
  <c r="AK128" i="7" s="1"/>
  <c r="R127" i="7"/>
  <c r="S127" i="7" s="1"/>
  <c r="Q127" i="7"/>
  <c r="P127" i="7"/>
  <c r="V127" i="7" s="1"/>
  <c r="O127" i="7"/>
  <c r="AK127" i="7" s="1"/>
  <c r="R126" i="7"/>
  <c r="S126" i="7" s="1"/>
  <c r="Q126" i="7"/>
  <c r="P126" i="7"/>
  <c r="V126" i="7" s="1"/>
  <c r="O126" i="7"/>
  <c r="R125" i="7"/>
  <c r="S125" i="7" s="1"/>
  <c r="Q125" i="7"/>
  <c r="P125" i="7"/>
  <c r="V125" i="7" s="1"/>
  <c r="O125" i="7"/>
  <c r="AJ125" i="7" s="1"/>
  <c r="R124" i="7"/>
  <c r="S124" i="7" s="1"/>
  <c r="Q124" i="7"/>
  <c r="P124" i="7"/>
  <c r="V124" i="7" s="1"/>
  <c r="O124" i="7"/>
  <c r="AJ124" i="7" s="1"/>
  <c r="AL123" i="7"/>
  <c r="AJ123" i="7"/>
  <c r="T123" i="7"/>
  <c r="R123" i="7"/>
  <c r="S123" i="7" s="1"/>
  <c r="Q123" i="7"/>
  <c r="P123" i="7"/>
  <c r="AK123" i="7" s="1"/>
  <c r="R122" i="7"/>
  <c r="S122" i="7" s="1"/>
  <c r="Q122" i="7"/>
  <c r="P122" i="7"/>
  <c r="V122" i="7" s="1"/>
  <c r="O122" i="7"/>
  <c r="AJ122" i="7" s="1"/>
  <c r="R121" i="7"/>
  <c r="S121" i="7" s="1"/>
  <c r="Q121" i="7"/>
  <c r="P121" i="7"/>
  <c r="V121" i="7" s="1"/>
  <c r="O121" i="7"/>
  <c r="AJ121" i="7" s="1"/>
  <c r="V120" i="7"/>
  <c r="W120" i="7" s="1"/>
  <c r="Y120" i="7" s="1"/>
  <c r="T120" i="7"/>
  <c r="R120" i="7"/>
  <c r="S120" i="7" s="1"/>
  <c r="Q120" i="7"/>
  <c r="V119" i="7"/>
  <c r="W119" i="7" s="1"/>
  <c r="Y119" i="7" s="1"/>
  <c r="T119" i="7"/>
  <c r="R119" i="7"/>
  <c r="S119" i="7" s="1"/>
  <c r="Q119" i="7"/>
  <c r="R118" i="7"/>
  <c r="Q118" i="7"/>
  <c r="P118" i="7"/>
  <c r="V118" i="7" s="1"/>
  <c r="O118" i="7"/>
  <c r="AJ118" i="7" s="1"/>
  <c r="V117" i="7"/>
  <c r="W117" i="7" s="1"/>
  <c r="Y117" i="7" s="1"/>
  <c r="T117" i="7"/>
  <c r="R117" i="7"/>
  <c r="S117" i="7" s="1"/>
  <c r="Q117" i="7"/>
  <c r="AR116" i="7"/>
  <c r="T116" i="7"/>
  <c r="S116" i="7"/>
  <c r="R116" i="7"/>
  <c r="Q116" i="7"/>
  <c r="P116" i="7"/>
  <c r="V116" i="7" s="1"/>
  <c r="P115" i="7"/>
  <c r="V115" i="7" s="1"/>
  <c r="O115" i="7"/>
  <c r="AK115" i="7" s="1"/>
  <c r="N115" i="7"/>
  <c r="K115" i="7"/>
  <c r="AJ115" i="7" s="1"/>
  <c r="J115" i="7"/>
  <c r="Q115" i="7" s="1"/>
  <c r="R114" i="7"/>
  <c r="S114" i="7" s="1"/>
  <c r="Q114" i="7"/>
  <c r="P114" i="7"/>
  <c r="V114" i="7" s="1"/>
  <c r="O114" i="7"/>
  <c r="AJ114" i="7" s="1"/>
  <c r="V113" i="7"/>
  <c r="Y113" i="7" s="1"/>
  <c r="T113" i="7"/>
  <c r="S113" i="7"/>
  <c r="Q113" i="7"/>
  <c r="R113" i="7" s="1"/>
  <c r="V112" i="7"/>
  <c r="Y112" i="7" s="1"/>
  <c r="S112" i="7"/>
  <c r="Q112" i="7"/>
  <c r="R112" i="7" s="1"/>
  <c r="O112" i="7"/>
  <c r="T112" i="7" s="1"/>
  <c r="P111" i="7"/>
  <c r="V111" i="7" s="1"/>
  <c r="O111" i="7"/>
  <c r="AK111" i="7" s="1"/>
  <c r="K111" i="7"/>
  <c r="AJ111" i="7" s="1"/>
  <c r="J111" i="7"/>
  <c r="Q111" i="7" s="1"/>
  <c r="R110" i="7"/>
  <c r="S110" i="7" s="1"/>
  <c r="Q110" i="7"/>
  <c r="P110" i="7"/>
  <c r="V110" i="7" s="1"/>
  <c r="O110" i="7"/>
  <c r="AJ110" i="7" s="1"/>
  <c r="R109" i="7"/>
  <c r="S109" i="7" s="1"/>
  <c r="Q109" i="7"/>
  <c r="P109" i="7"/>
  <c r="V109" i="7" s="1"/>
  <c r="O109" i="7"/>
  <c r="AJ109" i="7" s="1"/>
  <c r="AL108" i="7"/>
  <c r="AJ108" i="7"/>
  <c r="T108" i="7"/>
  <c r="R108" i="7"/>
  <c r="S108" i="7" s="1"/>
  <c r="Q108" i="7"/>
  <c r="P108" i="7"/>
  <c r="AK108" i="7" s="1"/>
  <c r="R107" i="7"/>
  <c r="S107" i="7" s="1"/>
  <c r="Q107" i="7"/>
  <c r="P107" i="7"/>
  <c r="V107" i="7" s="1"/>
  <c r="O107" i="7"/>
  <c r="AJ107" i="7" s="1"/>
  <c r="R106" i="7"/>
  <c r="S106" i="7" s="1"/>
  <c r="Q106" i="7"/>
  <c r="P106" i="7"/>
  <c r="V106" i="7" s="1"/>
  <c r="O106" i="7"/>
  <c r="AJ106" i="7" s="1"/>
  <c r="AK105" i="7"/>
  <c r="AJ105" i="7"/>
  <c r="V105" i="7"/>
  <c r="W105" i="7" s="1"/>
  <c r="T105" i="7"/>
  <c r="R105" i="7"/>
  <c r="S105" i="7" s="1"/>
  <c r="Q105" i="7"/>
  <c r="AL104" i="7"/>
  <c r="AJ104" i="7"/>
  <c r="T104" i="7"/>
  <c r="R104" i="7"/>
  <c r="S104" i="7" s="1"/>
  <c r="Q104" i="7"/>
  <c r="P104" i="7"/>
  <c r="AK104" i="7" s="1"/>
  <c r="V103" i="7"/>
  <c r="W103" i="7" s="1"/>
  <c r="T103" i="7"/>
  <c r="Q103" i="7"/>
  <c r="W102" i="7"/>
  <c r="V102" i="7"/>
  <c r="U102" i="7"/>
  <c r="T102" i="7"/>
  <c r="R102" i="7"/>
  <c r="S102" i="7" s="1"/>
  <c r="Q102" i="7"/>
  <c r="T101" i="7"/>
  <c r="R101" i="7"/>
  <c r="S101" i="7" s="1"/>
  <c r="Q101" i="7"/>
  <c r="P101" i="7"/>
  <c r="V101" i="7" s="1"/>
  <c r="T100" i="7"/>
  <c r="P100" i="7"/>
  <c r="L100" i="7"/>
  <c r="J100" i="7"/>
  <c r="K100" i="7" s="1"/>
  <c r="V99" i="7"/>
  <c r="R99" i="7"/>
  <c r="S99" i="7" s="1"/>
  <c r="Q99" i="7"/>
  <c r="O99" i="7"/>
  <c r="T99" i="7" s="1"/>
  <c r="V98" i="7"/>
  <c r="W98" i="7" s="1"/>
  <c r="T98" i="7"/>
  <c r="R98" i="7"/>
  <c r="S98" i="7" s="1"/>
  <c r="Q98" i="7"/>
  <c r="V97" i="7"/>
  <c r="Y97" i="7" s="1"/>
  <c r="T97" i="7"/>
  <c r="R97" i="7"/>
  <c r="S97" i="7" s="1"/>
  <c r="Q97" i="7"/>
  <c r="P96" i="7"/>
  <c r="V96" i="7" s="1"/>
  <c r="O96" i="7"/>
  <c r="AK96" i="7" s="1"/>
  <c r="N96" i="7"/>
  <c r="K96" i="7"/>
  <c r="AJ96" i="7" s="1"/>
  <c r="J96" i="7"/>
  <c r="AL96" i="7" s="1"/>
  <c r="AL95" i="7"/>
  <c r="R95" i="7"/>
  <c r="S95" i="7" s="1"/>
  <c r="Q95" i="7"/>
  <c r="P95" i="7"/>
  <c r="V95" i="7" s="1"/>
  <c r="O95" i="7"/>
  <c r="AJ95" i="7" s="1"/>
  <c r="V94" i="7"/>
  <c r="W94" i="7" s="1"/>
  <c r="T94" i="7"/>
  <c r="S94" i="7"/>
  <c r="R94" i="7"/>
  <c r="Q94" i="7"/>
  <c r="V93" i="7"/>
  <c r="Y93" i="7" s="1"/>
  <c r="Y92" i="7" s="1"/>
  <c r="T93" i="7"/>
  <c r="S93" i="7"/>
  <c r="R93" i="7"/>
  <c r="Q93" i="7"/>
  <c r="X92" i="7"/>
  <c r="P92" i="7"/>
  <c r="V92" i="7" s="1"/>
  <c r="O92" i="7"/>
  <c r="AK92" i="7" s="1"/>
  <c r="K92" i="7"/>
  <c r="J92" i="7"/>
  <c r="J154" i="7" s="1"/>
  <c r="AK91" i="7"/>
  <c r="AJ91" i="7"/>
  <c r="V91" i="7"/>
  <c r="Y91" i="7" s="1"/>
  <c r="T91" i="7"/>
  <c r="R91" i="7"/>
  <c r="S91" i="7" s="1"/>
  <c r="Q91" i="7"/>
  <c r="AK90" i="7"/>
  <c r="AJ90" i="7"/>
  <c r="V90" i="7"/>
  <c r="W90" i="7" s="1"/>
  <c r="T90" i="7"/>
  <c r="R90" i="7"/>
  <c r="S90" i="7" s="1"/>
  <c r="Q90" i="7"/>
  <c r="AK89" i="7"/>
  <c r="AJ89" i="7"/>
  <c r="W89" i="7"/>
  <c r="V89" i="7"/>
  <c r="U89" i="7"/>
  <c r="T89" i="7"/>
  <c r="R89" i="7"/>
  <c r="AK88" i="7"/>
  <c r="AJ88" i="7"/>
  <c r="V88" i="7"/>
  <c r="Y88" i="7" s="1"/>
  <c r="T88" i="7"/>
  <c r="R88" i="7"/>
  <c r="S88" i="7" s="1"/>
  <c r="Q88" i="7"/>
  <c r="AK87" i="7"/>
  <c r="AJ87" i="7"/>
  <c r="V87" i="7"/>
  <c r="W87" i="7" s="1"/>
  <c r="T87" i="7"/>
  <c r="R87" i="7"/>
  <c r="S87" i="7" s="1"/>
  <c r="Q87" i="7"/>
  <c r="AK86" i="7"/>
  <c r="AJ86" i="7"/>
  <c r="W86" i="7"/>
  <c r="V86" i="7"/>
  <c r="U86" i="7"/>
  <c r="T86" i="7"/>
  <c r="S86" i="7"/>
  <c r="R86" i="7"/>
  <c r="Q86" i="7"/>
  <c r="V85" i="7"/>
  <c r="T85" i="7"/>
  <c r="AJ84" i="7"/>
  <c r="T84" i="7"/>
  <c r="S84" i="7"/>
  <c r="R84" i="7"/>
  <c r="Q84" i="7"/>
  <c r="P84" i="7"/>
  <c r="V84" i="7" s="1"/>
  <c r="AK83" i="7"/>
  <c r="AJ83" i="7"/>
  <c r="V83" i="7"/>
  <c r="W83" i="7" s="1"/>
  <c r="T83" i="7"/>
  <c r="R83" i="7"/>
  <c r="S83" i="7" s="1"/>
  <c r="Q83" i="7"/>
  <c r="AK82" i="7"/>
  <c r="AJ82" i="7"/>
  <c r="V82" i="7"/>
  <c r="W82" i="7" s="1"/>
  <c r="T82" i="7"/>
  <c r="R82" i="7"/>
  <c r="S82" i="7" s="1"/>
  <c r="Q82" i="7"/>
  <c r="AK81" i="7"/>
  <c r="AJ81" i="7"/>
  <c r="V81" i="7"/>
  <c r="W81" i="7" s="1"/>
  <c r="T81" i="7"/>
  <c r="R81" i="7"/>
  <c r="S81" i="7" s="1"/>
  <c r="Q81" i="7"/>
  <c r="AK80" i="7"/>
  <c r="AJ80" i="7"/>
  <c r="W80" i="7"/>
  <c r="V80" i="7"/>
  <c r="U80" i="7"/>
  <c r="T80" i="7"/>
  <c r="S80" i="7"/>
  <c r="R80" i="7"/>
  <c r="Q80" i="7"/>
  <c r="AK79" i="7"/>
  <c r="AJ79" i="7"/>
  <c r="V79" i="7"/>
  <c r="W79" i="7" s="1"/>
  <c r="T79" i="7"/>
  <c r="R79" i="7"/>
  <c r="S79" i="7" s="1"/>
  <c r="Q79" i="7"/>
  <c r="AK78" i="7"/>
  <c r="AJ78" i="7"/>
  <c r="V78" i="7"/>
  <c r="W78" i="7" s="1"/>
  <c r="T78" i="7"/>
  <c r="R78" i="7"/>
  <c r="S78" i="7" s="1"/>
  <c r="Q78" i="7"/>
  <c r="AK76" i="7"/>
  <c r="AJ76" i="7"/>
  <c r="V76" i="7"/>
  <c r="W76" i="7" s="1"/>
  <c r="T76" i="7"/>
  <c r="R76" i="7"/>
  <c r="S76" i="7" s="1"/>
  <c r="Q76" i="7"/>
  <c r="AK75" i="7"/>
  <c r="AJ75" i="7"/>
  <c r="W75" i="7"/>
  <c r="V75" i="7"/>
  <c r="U75" i="7"/>
  <c r="T75" i="7"/>
  <c r="S75" i="7"/>
  <c r="R75" i="7"/>
  <c r="Q75" i="7"/>
  <c r="AK74" i="7"/>
  <c r="AJ74" i="7"/>
  <c r="V74" i="7"/>
  <c r="W74" i="7" s="1"/>
  <c r="T74" i="7"/>
  <c r="R74" i="7"/>
  <c r="S74" i="7" s="1"/>
  <c r="Q74" i="7"/>
  <c r="AK73" i="7"/>
  <c r="W73" i="7"/>
  <c r="V73" i="7"/>
  <c r="U73" i="7"/>
  <c r="R73" i="7"/>
  <c r="S73" i="7" s="1"/>
  <c r="Q73" i="7"/>
  <c r="O73" i="7"/>
  <c r="AJ73" i="7" s="1"/>
  <c r="AK72" i="7"/>
  <c r="AJ72" i="7"/>
  <c r="AN72" i="7" s="1"/>
  <c r="AO72" i="7" s="1"/>
  <c r="AO154" i="7" s="1"/>
  <c r="V72" i="7"/>
  <c r="Y72" i="7" s="1"/>
  <c r="T72" i="7"/>
  <c r="R72" i="7"/>
  <c r="S72" i="7" s="1"/>
  <c r="Q72" i="7"/>
  <c r="AK71" i="7"/>
  <c r="AJ71" i="7"/>
  <c r="V71" i="7"/>
  <c r="W71" i="7" s="1"/>
  <c r="T71" i="7"/>
  <c r="R71" i="7"/>
  <c r="S71" i="7" s="1"/>
  <c r="Q71" i="7"/>
  <c r="AK70" i="7"/>
  <c r="AJ70" i="7"/>
  <c r="V70" i="7"/>
  <c r="W70" i="7" s="1"/>
  <c r="T70" i="7"/>
  <c r="R70" i="7"/>
  <c r="S70" i="7" s="1"/>
  <c r="Q70" i="7"/>
  <c r="AK69" i="7"/>
  <c r="AJ69" i="7"/>
  <c r="W69" i="7"/>
  <c r="V69" i="7"/>
  <c r="U69" i="7"/>
  <c r="T69" i="7"/>
  <c r="S69" i="7"/>
  <c r="R69" i="7"/>
  <c r="Q69" i="7"/>
  <c r="AK68" i="7"/>
  <c r="AJ68" i="7"/>
  <c r="V68" i="7"/>
  <c r="W68" i="7" s="1"/>
  <c r="T68" i="7"/>
  <c r="R68" i="7"/>
  <c r="S68" i="7" s="1"/>
  <c r="Q68" i="7"/>
  <c r="AK67" i="7"/>
  <c r="AJ67" i="7"/>
  <c r="V67" i="7"/>
  <c r="W67" i="7" s="1"/>
  <c r="R67" i="7"/>
  <c r="S67" i="7" s="1"/>
  <c r="Q67" i="7"/>
  <c r="AK66" i="7"/>
  <c r="AJ66" i="7"/>
  <c r="V66" i="7"/>
  <c r="W66" i="7" s="1"/>
  <c r="T66" i="7"/>
  <c r="R66" i="7"/>
  <c r="S66" i="7" s="1"/>
  <c r="Q66" i="7"/>
  <c r="AK65" i="7"/>
  <c r="AJ65" i="7"/>
  <c r="V65" i="7"/>
  <c r="Y65" i="7" s="1"/>
  <c r="T65" i="7"/>
  <c r="R65" i="7"/>
  <c r="S65" i="7" s="1"/>
  <c r="Q65" i="7"/>
  <c r="AK64" i="7"/>
  <c r="AJ64" i="7"/>
  <c r="V64" i="7"/>
  <c r="Y64" i="7" s="1"/>
  <c r="T64" i="7"/>
  <c r="R64" i="7"/>
  <c r="S64" i="7" s="1"/>
  <c r="Q64" i="7"/>
  <c r="AK63" i="7"/>
  <c r="AJ63" i="7"/>
  <c r="V63" i="7"/>
  <c r="Y63" i="7" s="1"/>
  <c r="T63" i="7"/>
  <c r="R63" i="7"/>
  <c r="S63" i="7" s="1"/>
  <c r="Q63" i="7"/>
  <c r="AK62" i="7"/>
  <c r="AJ62" i="7"/>
  <c r="AK61" i="7"/>
  <c r="AJ61" i="7"/>
  <c r="W61" i="7"/>
  <c r="V61" i="7"/>
  <c r="U61" i="7"/>
  <c r="T61" i="7"/>
  <c r="S61" i="7"/>
  <c r="R61" i="7"/>
  <c r="Q61" i="7"/>
  <c r="AK60" i="7"/>
  <c r="AN60" i="7" s="1"/>
  <c r="AJ60" i="7"/>
  <c r="V60" i="7"/>
  <c r="Y60" i="7" s="1"/>
  <c r="T60" i="7"/>
  <c r="S60" i="7"/>
  <c r="R60" i="7"/>
  <c r="Q60" i="7"/>
  <c r="AK59" i="7"/>
  <c r="AJ59" i="7"/>
  <c r="W59" i="7"/>
  <c r="V59" i="7"/>
  <c r="U59" i="7"/>
  <c r="T59" i="7"/>
  <c r="S59" i="7"/>
  <c r="R59" i="7"/>
  <c r="Q59" i="7"/>
  <c r="Y58" i="7"/>
  <c r="W58" i="7"/>
  <c r="V58" i="7"/>
  <c r="U58" i="7"/>
  <c r="T58" i="7"/>
  <c r="S58" i="7"/>
  <c r="R58" i="7"/>
  <c r="Q58" i="7"/>
  <c r="S57" i="7"/>
  <c r="Q57" i="7"/>
  <c r="P57" i="7"/>
  <c r="Y57" i="7" s="1"/>
  <c r="O57" i="7"/>
  <c r="T57" i="7" s="1"/>
  <c r="N57" i="7"/>
  <c r="K57" i="7"/>
  <c r="R57" i="7" s="1"/>
  <c r="AN56" i="7"/>
  <c r="T56" i="7"/>
  <c r="S56" i="7"/>
  <c r="Q56" i="7"/>
  <c r="P56" i="7"/>
  <c r="AK56" i="7" s="1"/>
  <c r="K56" i="7"/>
  <c r="AJ56" i="7" s="1"/>
  <c r="AK55" i="7"/>
  <c r="AJ55" i="7"/>
  <c r="V55" i="7"/>
  <c r="W55" i="7" s="1"/>
  <c r="T55" i="7"/>
  <c r="S55" i="7"/>
  <c r="R55" i="7"/>
  <c r="Q55" i="7"/>
  <c r="AK54" i="7"/>
  <c r="AJ54" i="7"/>
  <c r="W54" i="7"/>
  <c r="V54" i="7"/>
  <c r="U54" i="7"/>
  <c r="T54" i="7"/>
  <c r="S54" i="7"/>
  <c r="R54" i="7"/>
  <c r="Q54" i="7"/>
  <c r="AK53" i="7"/>
  <c r="AJ53" i="7"/>
  <c r="V53" i="7"/>
  <c r="W53" i="7" s="1"/>
  <c r="T53" i="7"/>
  <c r="S53" i="7"/>
  <c r="R53" i="7"/>
  <c r="Q53" i="7"/>
  <c r="S52" i="7"/>
  <c r="R52" i="7"/>
  <c r="Q52" i="7"/>
  <c r="P52" i="7"/>
  <c r="V52" i="7" s="1"/>
  <c r="O52" i="7"/>
  <c r="AK52" i="7" s="1"/>
  <c r="AK51" i="7"/>
  <c r="AJ51" i="7"/>
  <c r="V51" i="7"/>
  <c r="W51" i="7" s="1"/>
  <c r="T51" i="7"/>
  <c r="S51" i="7"/>
  <c r="R51" i="7"/>
  <c r="Q51" i="7"/>
  <c r="S50" i="7"/>
  <c r="R50" i="7"/>
  <c r="Q50" i="7"/>
  <c r="P50" i="7"/>
  <c r="V50" i="7" s="1"/>
  <c r="O50" i="7"/>
  <c r="AK50" i="7" s="1"/>
  <c r="AK49" i="7"/>
  <c r="AJ49" i="7"/>
  <c r="V49" i="7"/>
  <c r="W49" i="7" s="1"/>
  <c r="T49" i="7"/>
  <c r="S49" i="7"/>
  <c r="R49" i="7"/>
  <c r="Q49" i="7"/>
  <c r="AK48" i="7"/>
  <c r="V48" i="7"/>
  <c r="W48" i="7" s="1"/>
  <c r="T48" i="7"/>
  <c r="S48" i="7"/>
  <c r="Q48" i="7"/>
  <c r="K48" i="7"/>
  <c r="AJ48" i="7" s="1"/>
  <c r="AK47" i="7"/>
  <c r="AJ47" i="7"/>
  <c r="V47" i="7"/>
  <c r="W47" i="7" s="1"/>
  <c r="T47" i="7"/>
  <c r="S47" i="7"/>
  <c r="Q47" i="7"/>
  <c r="AK46" i="7"/>
  <c r="W46" i="7"/>
  <c r="V46" i="7"/>
  <c r="U46" i="7"/>
  <c r="T46" i="7"/>
  <c r="S46" i="7"/>
  <c r="Q46" i="7"/>
  <c r="K46" i="7"/>
  <c r="AJ46" i="7" s="1"/>
  <c r="AK45" i="7"/>
  <c r="V45" i="7"/>
  <c r="W45" i="7" s="1"/>
  <c r="T45" i="7"/>
  <c r="S45" i="7"/>
  <c r="Q45" i="7"/>
  <c r="K45" i="7"/>
  <c r="AJ45" i="7" s="1"/>
  <c r="AK44" i="7"/>
  <c r="AJ44" i="7"/>
  <c r="V44" i="7"/>
  <c r="W44" i="7" s="1"/>
  <c r="T44" i="7"/>
  <c r="S44" i="7"/>
  <c r="R44" i="7"/>
  <c r="Q44" i="7"/>
  <c r="V43" i="7"/>
  <c r="W43" i="7" s="1"/>
  <c r="U43" i="7"/>
  <c r="S43" i="7"/>
  <c r="R43" i="7"/>
  <c r="Q43" i="7"/>
  <c r="O43" i="7"/>
  <c r="AJ43" i="7" s="1"/>
  <c r="AK42" i="7"/>
  <c r="AJ42" i="7"/>
  <c r="V42" i="7"/>
  <c r="W42" i="7" s="1"/>
  <c r="T42" i="7"/>
  <c r="S42" i="7"/>
  <c r="R42" i="7"/>
  <c r="Q42" i="7"/>
  <c r="V41" i="7"/>
  <c r="W41" i="7" s="1"/>
  <c r="S41" i="7"/>
  <c r="R41" i="7"/>
  <c r="Q41" i="7"/>
  <c r="O41" i="7"/>
  <c r="AK41" i="7" s="1"/>
  <c r="V40" i="7"/>
  <c r="W40" i="7" s="1"/>
  <c r="T40" i="7"/>
  <c r="S40" i="7"/>
  <c r="R40" i="7"/>
  <c r="AK39" i="7"/>
  <c r="W39" i="7"/>
  <c r="V39" i="7"/>
  <c r="U39" i="7"/>
  <c r="T39" i="7"/>
  <c r="Q39" i="7"/>
  <c r="N39" i="7"/>
  <c r="S39" i="7" s="1"/>
  <c r="K39" i="7"/>
  <c r="AJ39" i="7" s="1"/>
  <c r="AN38" i="7"/>
  <c r="AK38" i="7"/>
  <c r="AJ38" i="7"/>
  <c r="W38" i="7"/>
  <c r="V38" i="7"/>
  <c r="U38" i="7"/>
  <c r="T38" i="7"/>
  <c r="S38" i="7"/>
  <c r="R38" i="7"/>
  <c r="Q38" i="7"/>
  <c r="AK37" i="7"/>
  <c r="AJ37" i="7"/>
  <c r="V37" i="7"/>
  <c r="W37" i="7" s="1"/>
  <c r="T37" i="7"/>
  <c r="S37" i="7"/>
  <c r="R37" i="7"/>
  <c r="Q37" i="7"/>
  <c r="AK36" i="7"/>
  <c r="AJ36" i="7"/>
  <c r="V36" i="7"/>
  <c r="W36" i="7" s="1"/>
  <c r="T36" i="7"/>
  <c r="S36" i="7"/>
  <c r="R36" i="7"/>
  <c r="Q36" i="7"/>
  <c r="AK35" i="7"/>
  <c r="AJ35" i="7"/>
  <c r="W35" i="7"/>
  <c r="V35" i="7"/>
  <c r="U35" i="7"/>
  <c r="T35" i="7"/>
  <c r="S35" i="7"/>
  <c r="R35" i="7"/>
  <c r="Q35" i="7"/>
  <c r="AK34" i="7"/>
  <c r="AJ34" i="7"/>
  <c r="V34" i="7"/>
  <c r="W34" i="7" s="1"/>
  <c r="T34" i="7"/>
  <c r="S34" i="7"/>
  <c r="R34" i="7"/>
  <c r="Q34" i="7"/>
  <c r="S33" i="7"/>
  <c r="R33" i="7"/>
  <c r="Q33" i="7"/>
  <c r="AK32" i="7"/>
  <c r="R32" i="7"/>
  <c r="Q32" i="7"/>
  <c r="V32" i="7" s="1"/>
  <c r="K32" i="7"/>
  <c r="AJ32" i="7" s="1"/>
  <c r="AK31" i="7"/>
  <c r="V31" i="7"/>
  <c r="W31" i="7" s="1"/>
  <c r="T31" i="7"/>
  <c r="S31" i="7"/>
  <c r="Q31" i="7"/>
  <c r="K31" i="7"/>
  <c r="AJ31" i="7" s="1"/>
  <c r="AN30" i="7"/>
  <c r="AK30" i="7"/>
  <c r="AJ30" i="7"/>
  <c r="V30" i="7"/>
  <c r="W30" i="7" s="1"/>
  <c r="T30" i="7"/>
  <c r="S30" i="7"/>
  <c r="R30" i="7"/>
  <c r="Q30" i="7"/>
  <c r="AK29" i="7"/>
  <c r="AJ29" i="7"/>
  <c r="V29" i="7"/>
  <c r="W29" i="7" s="1"/>
  <c r="T29" i="7"/>
  <c r="S29" i="7"/>
  <c r="R29" i="7"/>
  <c r="Q29" i="7"/>
  <c r="AK28" i="7"/>
  <c r="V28" i="7"/>
  <c r="W28" i="7" s="1"/>
  <c r="T28" i="7"/>
  <c r="S28" i="7"/>
  <c r="Q28" i="7"/>
  <c r="K28" i="7"/>
  <c r="AJ28" i="7" s="1"/>
  <c r="AK27" i="7"/>
  <c r="V27" i="7"/>
  <c r="W27" i="7" s="1"/>
  <c r="T27" i="7"/>
  <c r="S27" i="7"/>
  <c r="Q27" i="7"/>
  <c r="K27" i="7"/>
  <c r="AJ27" i="7" s="1"/>
  <c r="AK26" i="7"/>
  <c r="AJ26" i="7"/>
  <c r="W26" i="7"/>
  <c r="V26" i="7"/>
  <c r="Y26" i="7" s="1"/>
  <c r="U26" i="7"/>
  <c r="T26" i="7"/>
  <c r="S26" i="7"/>
  <c r="R26" i="7"/>
  <c r="Q26" i="7"/>
  <c r="AK25" i="7"/>
  <c r="AJ25" i="7"/>
  <c r="V25" i="7"/>
  <c r="W25" i="7" s="1"/>
  <c r="T25" i="7"/>
  <c r="S25" i="7"/>
  <c r="R25" i="7"/>
  <c r="Q25" i="7"/>
  <c r="AK24" i="7"/>
  <c r="AJ24" i="7"/>
  <c r="W24" i="7"/>
  <c r="V24" i="7"/>
  <c r="U24" i="7"/>
  <c r="T24" i="7"/>
  <c r="S24" i="7"/>
  <c r="R24" i="7"/>
  <c r="Q24" i="7"/>
  <c r="AK23" i="7"/>
  <c r="AJ23" i="7"/>
  <c r="V23" i="7"/>
  <c r="W23" i="7" s="1"/>
  <c r="T23" i="7"/>
  <c r="Q23" i="7"/>
  <c r="AK22" i="7"/>
  <c r="AJ22" i="7"/>
  <c r="V22" i="7"/>
  <c r="W22" i="7" s="1"/>
  <c r="U22" i="7"/>
  <c r="T22" i="7"/>
  <c r="S22" i="7"/>
  <c r="R22" i="7"/>
  <c r="Q22" i="7"/>
  <c r="AK21" i="7"/>
  <c r="AJ21" i="7"/>
  <c r="V21" i="7"/>
  <c r="W21" i="7" s="1"/>
  <c r="T21" i="7"/>
  <c r="S21" i="7"/>
  <c r="R21" i="7"/>
  <c r="Q21" i="7"/>
  <c r="S20" i="7"/>
  <c r="R20" i="7"/>
  <c r="Q20" i="7"/>
  <c r="P20" i="7"/>
  <c r="P154" i="7" s="1"/>
  <c r="O20" i="7"/>
  <c r="O154" i="7" s="1"/>
  <c r="AK19" i="7"/>
  <c r="AJ19" i="7"/>
  <c r="V19" i="7"/>
  <c r="W19" i="7" s="1"/>
  <c r="T19" i="7"/>
  <c r="S19" i="7"/>
  <c r="R19" i="7"/>
  <c r="Q19" i="7"/>
  <c r="AK18" i="7"/>
  <c r="W18" i="7"/>
  <c r="V18" i="7"/>
  <c r="U18" i="7"/>
  <c r="T18" i="7"/>
  <c r="S18" i="7"/>
  <c r="Q18" i="7"/>
  <c r="K18" i="7"/>
  <c r="AJ18" i="7" s="1"/>
  <c r="AK17" i="7"/>
  <c r="W17" i="7"/>
  <c r="V17" i="7"/>
  <c r="U17" i="7"/>
  <c r="T17" i="7"/>
  <c r="S17" i="7"/>
  <c r="Q17" i="7"/>
  <c r="K17" i="7"/>
  <c r="AJ17" i="7" s="1"/>
  <c r="AK16" i="7"/>
  <c r="W16" i="7"/>
  <c r="V16" i="7"/>
  <c r="U16" i="7"/>
  <c r="T16" i="7"/>
  <c r="S16" i="7"/>
  <c r="Q16" i="7"/>
  <c r="K16" i="7"/>
  <c r="AJ16" i="7" s="1"/>
  <c r="S15" i="7"/>
  <c r="R15" i="7"/>
  <c r="Q15" i="7"/>
  <c r="AK14" i="7"/>
  <c r="V14" i="7"/>
  <c r="W14" i="7" s="1"/>
  <c r="T14" i="7"/>
  <c r="Q14" i="7"/>
  <c r="M14" i="7"/>
  <c r="K14" i="7"/>
  <c r="AJ14" i="7" s="1"/>
  <c r="S13" i="7"/>
  <c r="R13" i="7"/>
  <c r="Q13" i="7"/>
  <c r="S12" i="7"/>
  <c r="R12" i="7"/>
  <c r="Q12" i="7"/>
  <c r="AK11" i="7"/>
  <c r="V11" i="7"/>
  <c r="W11" i="7" s="1"/>
  <c r="T11" i="7"/>
  <c r="S11" i="7"/>
  <c r="Q11" i="7"/>
  <c r="M11" i="7"/>
  <c r="K11" i="7" s="1"/>
  <c r="AK10" i="7"/>
  <c r="AJ10" i="7"/>
  <c r="AH10" i="7"/>
  <c r="AF10" i="7"/>
  <c r="V10" i="7"/>
  <c r="W10" i="7" s="1"/>
  <c r="U10" i="7"/>
  <c r="T10" i="7"/>
  <c r="R10" i="7"/>
  <c r="S10" i="7" s="1"/>
  <c r="Q10" i="7"/>
  <c r="P7" i="7"/>
  <c r="O7" i="7"/>
  <c r="M7" i="7"/>
  <c r="L7" i="7"/>
  <c r="J7" i="7"/>
  <c r="AL153" i="6"/>
  <c r="AK153" i="6"/>
  <c r="V153" i="6"/>
  <c r="W153" i="6" s="1"/>
  <c r="T153" i="6"/>
  <c r="R153" i="6"/>
  <c r="S153" i="6" s="1"/>
  <c r="Q153" i="6"/>
  <c r="AL152" i="6"/>
  <c r="AK152" i="6"/>
  <c r="W152" i="6"/>
  <c r="V152" i="6"/>
  <c r="U152" i="6"/>
  <c r="T152" i="6"/>
  <c r="Q152" i="6"/>
  <c r="K152" i="6"/>
  <c r="AJ152" i="6" s="1"/>
  <c r="AL151" i="6"/>
  <c r="V151" i="6"/>
  <c r="W151" i="6" s="1"/>
  <c r="T151" i="6"/>
  <c r="R151" i="6"/>
  <c r="S151" i="6" s="1"/>
  <c r="Q151" i="6"/>
  <c r="AL150" i="6"/>
  <c r="AK150" i="6"/>
  <c r="V150" i="6"/>
  <c r="X150" i="6" s="1"/>
  <c r="T150" i="6"/>
  <c r="Q150" i="6"/>
  <c r="K150" i="6"/>
  <c r="AJ150" i="6" s="1"/>
  <c r="AL149" i="6"/>
  <c r="V149" i="6"/>
  <c r="W149" i="6" s="1"/>
  <c r="T149" i="6"/>
  <c r="R149" i="6"/>
  <c r="S149" i="6" s="1"/>
  <c r="Q149" i="6"/>
  <c r="AL148" i="6"/>
  <c r="AK148" i="6"/>
  <c r="W148" i="6"/>
  <c r="V148" i="6"/>
  <c r="U148" i="6"/>
  <c r="T148" i="6"/>
  <c r="Q148" i="6"/>
  <c r="K148" i="6"/>
  <c r="AJ148" i="6" s="1"/>
  <c r="AL147" i="6"/>
  <c r="AK147" i="6"/>
  <c r="V147" i="6"/>
  <c r="T147" i="6"/>
  <c r="Q147" i="6"/>
  <c r="K147" i="6"/>
  <c r="AJ147" i="6" s="1"/>
  <c r="AL146" i="6"/>
  <c r="AK146" i="6"/>
  <c r="AJ146" i="6"/>
  <c r="V146" i="6"/>
  <c r="U146" i="6"/>
  <c r="T146" i="6"/>
  <c r="R146" i="6"/>
  <c r="S146" i="6" s="1"/>
  <c r="Q146" i="6"/>
  <c r="AL145" i="6"/>
  <c r="AK145" i="6"/>
  <c r="V145" i="6"/>
  <c r="W145" i="6" s="1"/>
  <c r="Y145" i="6" s="1"/>
  <c r="U145" i="6"/>
  <c r="T145" i="6"/>
  <c r="Q145" i="6"/>
  <c r="K145" i="6"/>
  <c r="AJ145" i="6" s="1"/>
  <c r="Y144" i="6"/>
  <c r="X144" i="6"/>
  <c r="K144" i="6"/>
  <c r="K143" i="6"/>
  <c r="AK142" i="6"/>
  <c r="V142" i="6"/>
  <c r="U142" i="6"/>
  <c r="T142" i="6"/>
  <c r="K142" i="6"/>
  <c r="AJ142" i="6" s="1"/>
  <c r="J142" i="6"/>
  <c r="AL142" i="6" s="1"/>
  <c r="AL141" i="6"/>
  <c r="AK141" i="6"/>
  <c r="AJ141" i="6"/>
  <c r="V141" i="6"/>
  <c r="X141" i="6" s="1"/>
  <c r="T141" i="6"/>
  <c r="R141" i="6"/>
  <c r="S141" i="6" s="1"/>
  <c r="Q141" i="6"/>
  <c r="AK137" i="6"/>
  <c r="V137" i="6"/>
  <c r="U137" i="6"/>
  <c r="T137" i="6"/>
  <c r="K137" i="6"/>
  <c r="AJ137" i="6" s="1"/>
  <c r="J137" i="6"/>
  <c r="AL137" i="6" s="1"/>
  <c r="R136" i="6"/>
  <c r="S136" i="6" s="1"/>
  <c r="Q136" i="6"/>
  <c r="P136" i="6"/>
  <c r="AH136" i="6" s="1"/>
  <c r="O136" i="6"/>
  <c r="AK136" i="6" s="1"/>
  <c r="R135" i="6"/>
  <c r="S135" i="6" s="1"/>
  <c r="Q135" i="6"/>
  <c r="P135" i="6"/>
  <c r="AH135" i="6" s="1"/>
  <c r="O135" i="6"/>
  <c r="AJ135" i="6" s="1"/>
  <c r="AL134" i="6"/>
  <c r="V134" i="6"/>
  <c r="W134" i="6" s="1"/>
  <c r="R134" i="6"/>
  <c r="S134" i="6" s="1"/>
  <c r="Q134" i="6"/>
  <c r="O134" i="6"/>
  <c r="AK134" i="6" s="1"/>
  <c r="AL133" i="6"/>
  <c r="AJ133" i="6"/>
  <c r="T133" i="6"/>
  <c r="R133" i="6"/>
  <c r="S133" i="6" s="1"/>
  <c r="Q133" i="6"/>
  <c r="P133" i="6"/>
  <c r="AK133" i="6" s="1"/>
  <c r="AL132" i="6"/>
  <c r="V132" i="6"/>
  <c r="W132" i="6" s="1"/>
  <c r="R132" i="6"/>
  <c r="S132" i="6" s="1"/>
  <c r="Q132" i="6"/>
  <c r="O132" i="6"/>
  <c r="AK132" i="6" s="1"/>
  <c r="AL131" i="6"/>
  <c r="V131" i="6"/>
  <c r="W131" i="6" s="1"/>
  <c r="R131" i="6"/>
  <c r="S131" i="6" s="1"/>
  <c r="Q131" i="6"/>
  <c r="O131" i="6"/>
  <c r="AK131" i="6" s="1"/>
  <c r="AO130" i="6"/>
  <c r="AL130" i="6"/>
  <c r="AJ130" i="6"/>
  <c r="T130" i="6"/>
  <c r="R130" i="6"/>
  <c r="S130" i="6" s="1"/>
  <c r="Q130" i="6"/>
  <c r="P130" i="6"/>
  <c r="AK130" i="6" s="1"/>
  <c r="R129" i="6"/>
  <c r="S129" i="6" s="1"/>
  <c r="Q129" i="6"/>
  <c r="P129" i="6"/>
  <c r="Y129" i="6" s="1"/>
  <c r="O129" i="6"/>
  <c r="AK129" i="6" s="1"/>
  <c r="R128" i="6"/>
  <c r="S128" i="6" s="1"/>
  <c r="Q128" i="6"/>
  <c r="P128" i="6"/>
  <c r="V128" i="6" s="1"/>
  <c r="O128" i="6"/>
  <c r="AK128" i="6" s="1"/>
  <c r="R127" i="6"/>
  <c r="S127" i="6" s="1"/>
  <c r="Q127" i="6"/>
  <c r="P127" i="6"/>
  <c r="V127" i="6" s="1"/>
  <c r="O127" i="6"/>
  <c r="AK127" i="6" s="1"/>
  <c r="R126" i="6"/>
  <c r="S126" i="6" s="1"/>
  <c r="Q126" i="6"/>
  <c r="P126" i="6"/>
  <c r="V126" i="6" s="1"/>
  <c r="O126" i="6"/>
  <c r="AK126" i="6" s="1"/>
  <c r="R125" i="6"/>
  <c r="S125" i="6" s="1"/>
  <c r="Q125" i="6"/>
  <c r="P125" i="6"/>
  <c r="V125" i="6" s="1"/>
  <c r="O125" i="6"/>
  <c r="T124" i="6"/>
  <c r="R124" i="6"/>
  <c r="S124" i="6" s="1"/>
  <c r="Q124" i="6"/>
  <c r="P124" i="6"/>
  <c r="AK124" i="6" s="1"/>
  <c r="O124" i="6"/>
  <c r="AJ124" i="6" s="1"/>
  <c r="AL123" i="6"/>
  <c r="AJ123" i="6"/>
  <c r="T123" i="6"/>
  <c r="R123" i="6"/>
  <c r="S123" i="6" s="1"/>
  <c r="Q123" i="6"/>
  <c r="P123" i="6"/>
  <c r="AK123" i="6" s="1"/>
  <c r="T122" i="6"/>
  <c r="R122" i="6"/>
  <c r="S122" i="6" s="1"/>
  <c r="Q122" i="6"/>
  <c r="P122" i="6"/>
  <c r="AK122" i="6" s="1"/>
  <c r="O122" i="6"/>
  <c r="AJ122" i="6" s="1"/>
  <c r="T121" i="6"/>
  <c r="R121" i="6"/>
  <c r="S121" i="6" s="1"/>
  <c r="Q121" i="6"/>
  <c r="P121" i="6"/>
  <c r="AK121" i="6" s="1"/>
  <c r="O121" i="6"/>
  <c r="AJ121" i="6" s="1"/>
  <c r="V120" i="6"/>
  <c r="W120" i="6" s="1"/>
  <c r="Y120" i="6" s="1"/>
  <c r="T120" i="6"/>
  <c r="R120" i="6"/>
  <c r="S120" i="6" s="1"/>
  <c r="Q120" i="6"/>
  <c r="V119" i="6"/>
  <c r="W119" i="6" s="1"/>
  <c r="Y119" i="6" s="1"/>
  <c r="T119" i="6"/>
  <c r="R119" i="6"/>
  <c r="S119" i="6" s="1"/>
  <c r="Q119" i="6"/>
  <c r="R118" i="6"/>
  <c r="Q118" i="6"/>
  <c r="P118" i="6"/>
  <c r="V118" i="6" s="1"/>
  <c r="W118" i="6" s="1"/>
  <c r="O118" i="6"/>
  <c r="AK118" i="6" s="1"/>
  <c r="V117" i="6"/>
  <c r="W117" i="6" s="1"/>
  <c r="Y117" i="6" s="1"/>
  <c r="T117" i="6"/>
  <c r="R117" i="6"/>
  <c r="S117" i="6" s="1"/>
  <c r="Q117" i="6"/>
  <c r="AR116" i="6"/>
  <c r="T116" i="6"/>
  <c r="S116" i="6"/>
  <c r="R116" i="6"/>
  <c r="Q116" i="6"/>
  <c r="P116" i="6"/>
  <c r="V116" i="6" s="1"/>
  <c r="P115" i="6"/>
  <c r="V115" i="6" s="1"/>
  <c r="O115" i="6"/>
  <c r="AK115" i="6" s="1"/>
  <c r="N115" i="6"/>
  <c r="K115" i="6"/>
  <c r="AJ115" i="6" s="1"/>
  <c r="J115" i="6"/>
  <c r="Q115" i="6" s="1"/>
  <c r="R114" i="6"/>
  <c r="S114" i="6" s="1"/>
  <c r="Q114" i="6"/>
  <c r="P114" i="6"/>
  <c r="V114" i="6" s="1"/>
  <c r="O114" i="6"/>
  <c r="AK114" i="6" s="1"/>
  <c r="V113" i="6"/>
  <c r="Y113" i="6" s="1"/>
  <c r="T113" i="6"/>
  <c r="S113" i="6"/>
  <c r="Q113" i="6"/>
  <c r="R113" i="6" s="1"/>
  <c r="V112" i="6"/>
  <c r="Y112" i="6" s="1"/>
  <c r="U112" i="6"/>
  <c r="S112" i="6"/>
  <c r="Q112" i="6"/>
  <c r="R112" i="6" s="1"/>
  <c r="O112" i="6"/>
  <c r="T112" i="6" s="1"/>
  <c r="P111" i="6"/>
  <c r="AK111" i="6" s="1"/>
  <c r="O111" i="6"/>
  <c r="T111" i="6" s="1"/>
  <c r="K111" i="6"/>
  <c r="R111" i="6" s="1"/>
  <c r="S111" i="6" s="1"/>
  <c r="J111" i="6"/>
  <c r="Q111" i="6" s="1"/>
  <c r="T110" i="6"/>
  <c r="R110" i="6"/>
  <c r="S110" i="6" s="1"/>
  <c r="Q110" i="6"/>
  <c r="P110" i="6"/>
  <c r="AK110" i="6" s="1"/>
  <c r="O110" i="6"/>
  <c r="AJ110" i="6" s="1"/>
  <c r="T109" i="6"/>
  <c r="R109" i="6"/>
  <c r="S109" i="6" s="1"/>
  <c r="Q109" i="6"/>
  <c r="P109" i="6"/>
  <c r="AK109" i="6" s="1"/>
  <c r="O109" i="6"/>
  <c r="AJ109" i="6" s="1"/>
  <c r="AL108" i="6"/>
  <c r="AJ108" i="6"/>
  <c r="T108" i="6"/>
  <c r="R108" i="6"/>
  <c r="S108" i="6" s="1"/>
  <c r="Q108" i="6"/>
  <c r="P108" i="6"/>
  <c r="AK108" i="6" s="1"/>
  <c r="T107" i="6"/>
  <c r="R107" i="6"/>
  <c r="S107" i="6" s="1"/>
  <c r="Q107" i="6"/>
  <c r="P107" i="6"/>
  <c r="AK107" i="6" s="1"/>
  <c r="O107" i="6"/>
  <c r="AJ107" i="6" s="1"/>
  <c r="T106" i="6"/>
  <c r="R106" i="6"/>
  <c r="S106" i="6" s="1"/>
  <c r="Q106" i="6"/>
  <c r="P106" i="6"/>
  <c r="AK106" i="6" s="1"/>
  <c r="O106" i="6"/>
  <c r="AJ106" i="6" s="1"/>
  <c r="AK105" i="6"/>
  <c r="AJ105" i="6"/>
  <c r="V105" i="6"/>
  <c r="Y105" i="6" s="1"/>
  <c r="T105" i="6"/>
  <c r="R105" i="6"/>
  <c r="S105" i="6" s="1"/>
  <c r="Q105" i="6"/>
  <c r="AL104" i="6"/>
  <c r="AJ104" i="6"/>
  <c r="T104" i="6"/>
  <c r="R104" i="6"/>
  <c r="S104" i="6" s="1"/>
  <c r="Q104" i="6"/>
  <c r="P104" i="6"/>
  <c r="AK104" i="6" s="1"/>
  <c r="V103" i="6"/>
  <c r="W103" i="6" s="1"/>
  <c r="U103" i="6"/>
  <c r="T103" i="6"/>
  <c r="Q103" i="6"/>
  <c r="V102" i="6"/>
  <c r="W102" i="6" s="1"/>
  <c r="T102" i="6"/>
  <c r="R102" i="6"/>
  <c r="S102" i="6" s="1"/>
  <c r="Q102" i="6"/>
  <c r="T101" i="6"/>
  <c r="R101" i="6"/>
  <c r="S101" i="6" s="1"/>
  <c r="Q101" i="6"/>
  <c r="P101" i="6"/>
  <c r="V101" i="6" s="1"/>
  <c r="T100" i="6"/>
  <c r="P100" i="6"/>
  <c r="AK100" i="6" s="1"/>
  <c r="L100" i="6"/>
  <c r="J100" i="6"/>
  <c r="AL100" i="6" s="1"/>
  <c r="V99" i="6"/>
  <c r="U99" i="6"/>
  <c r="S99" i="6"/>
  <c r="R99" i="6"/>
  <c r="Q99" i="6"/>
  <c r="O99" i="6"/>
  <c r="T99" i="6" s="1"/>
  <c r="V98" i="6"/>
  <c r="W98" i="6" s="1"/>
  <c r="U98" i="6"/>
  <c r="T98" i="6"/>
  <c r="S98" i="6"/>
  <c r="R98" i="6"/>
  <c r="Q98" i="6"/>
  <c r="V97" i="6"/>
  <c r="Y97" i="6" s="1"/>
  <c r="U97" i="6"/>
  <c r="T97" i="6"/>
  <c r="R97" i="6"/>
  <c r="S97" i="6" s="1"/>
  <c r="Q97" i="6"/>
  <c r="P96" i="6"/>
  <c r="O96" i="6"/>
  <c r="T96" i="6" s="1"/>
  <c r="N96" i="6"/>
  <c r="K96" i="6"/>
  <c r="AJ96" i="6" s="1"/>
  <c r="J96" i="6"/>
  <c r="AL96" i="6" s="1"/>
  <c r="AL95" i="6"/>
  <c r="T95" i="6"/>
  <c r="R95" i="6"/>
  <c r="S95" i="6" s="1"/>
  <c r="Q95" i="6"/>
  <c r="P95" i="6"/>
  <c r="AK95" i="6" s="1"/>
  <c r="O95" i="6"/>
  <c r="AJ95" i="6" s="1"/>
  <c r="V94" i="6"/>
  <c r="W94" i="6" s="1"/>
  <c r="U94" i="6"/>
  <c r="T94" i="6"/>
  <c r="S94" i="6"/>
  <c r="R94" i="6"/>
  <c r="Q94" i="6"/>
  <c r="V93" i="6"/>
  <c r="Y93" i="6" s="1"/>
  <c r="Y92" i="6" s="1"/>
  <c r="T93" i="6"/>
  <c r="S93" i="6"/>
  <c r="R93" i="6"/>
  <c r="Q93" i="6"/>
  <c r="X92" i="6"/>
  <c r="P92" i="6"/>
  <c r="V92" i="6" s="1"/>
  <c r="O92" i="6"/>
  <c r="K92" i="6"/>
  <c r="AJ92" i="6" s="1"/>
  <c r="J92" i="6"/>
  <c r="J154" i="6" s="1"/>
  <c r="AK91" i="6"/>
  <c r="AJ91" i="6"/>
  <c r="V91" i="6"/>
  <c r="Y91" i="6" s="1"/>
  <c r="T91" i="6"/>
  <c r="R91" i="6"/>
  <c r="S91" i="6" s="1"/>
  <c r="Q91" i="6"/>
  <c r="AK90" i="6"/>
  <c r="AJ90" i="6"/>
  <c r="V90" i="6"/>
  <c r="W90" i="6" s="1"/>
  <c r="T90" i="6"/>
  <c r="R90" i="6"/>
  <c r="S90" i="6" s="1"/>
  <c r="Q90" i="6"/>
  <c r="AK89" i="6"/>
  <c r="AJ89" i="6"/>
  <c r="W89" i="6"/>
  <c r="V89" i="6"/>
  <c r="U89" i="6"/>
  <c r="T89" i="6"/>
  <c r="R89" i="6"/>
  <c r="AK88" i="6"/>
  <c r="AJ88" i="6"/>
  <c r="V88" i="6"/>
  <c r="Y88" i="6" s="1"/>
  <c r="T88" i="6"/>
  <c r="R88" i="6"/>
  <c r="S88" i="6" s="1"/>
  <c r="Q88" i="6"/>
  <c r="AK87" i="6"/>
  <c r="AJ87" i="6"/>
  <c r="V87" i="6"/>
  <c r="W87" i="6" s="1"/>
  <c r="T87" i="6"/>
  <c r="R87" i="6"/>
  <c r="S87" i="6" s="1"/>
  <c r="Q87" i="6"/>
  <c r="AK86" i="6"/>
  <c r="AJ86" i="6"/>
  <c r="W86" i="6"/>
  <c r="V86" i="6"/>
  <c r="U86" i="6"/>
  <c r="T86" i="6"/>
  <c r="S86" i="6"/>
  <c r="R86" i="6"/>
  <c r="Q86" i="6"/>
  <c r="V85" i="6"/>
  <c r="T85" i="6"/>
  <c r="AJ84" i="6"/>
  <c r="T84" i="6"/>
  <c r="S84" i="6"/>
  <c r="R84" i="6"/>
  <c r="Q84" i="6"/>
  <c r="P84" i="6"/>
  <c r="AK84" i="6" s="1"/>
  <c r="AK83" i="6"/>
  <c r="AJ83" i="6"/>
  <c r="V83" i="6"/>
  <c r="W83" i="6" s="1"/>
  <c r="T83" i="6"/>
  <c r="R83" i="6"/>
  <c r="S83" i="6" s="1"/>
  <c r="Q83" i="6"/>
  <c r="AK82" i="6"/>
  <c r="AJ82" i="6"/>
  <c r="V82" i="6"/>
  <c r="W82" i="6" s="1"/>
  <c r="T82" i="6"/>
  <c r="R82" i="6"/>
  <c r="S82" i="6" s="1"/>
  <c r="Q82" i="6"/>
  <c r="AK81" i="6"/>
  <c r="AJ81" i="6"/>
  <c r="V81" i="6"/>
  <c r="W81" i="6" s="1"/>
  <c r="T81" i="6"/>
  <c r="R81" i="6"/>
  <c r="S81" i="6" s="1"/>
  <c r="Q81" i="6"/>
  <c r="AK80" i="6"/>
  <c r="AJ80" i="6"/>
  <c r="W80" i="6"/>
  <c r="V80" i="6"/>
  <c r="U80" i="6"/>
  <c r="T80" i="6"/>
  <c r="S80" i="6"/>
  <c r="R80" i="6"/>
  <c r="Q80" i="6"/>
  <c r="AK79" i="6"/>
  <c r="AJ79" i="6"/>
  <c r="V79" i="6"/>
  <c r="W79" i="6" s="1"/>
  <c r="T79" i="6"/>
  <c r="R79" i="6"/>
  <c r="S79" i="6" s="1"/>
  <c r="Q79" i="6"/>
  <c r="AK78" i="6"/>
  <c r="AJ78" i="6"/>
  <c r="V78" i="6"/>
  <c r="W78" i="6" s="1"/>
  <c r="T78" i="6"/>
  <c r="R78" i="6"/>
  <c r="S78" i="6" s="1"/>
  <c r="Q78" i="6"/>
  <c r="AK76" i="6"/>
  <c r="AJ76" i="6"/>
  <c r="W76" i="6"/>
  <c r="V76" i="6"/>
  <c r="U76" i="6"/>
  <c r="T76" i="6"/>
  <c r="S76" i="6"/>
  <c r="R76" i="6"/>
  <c r="Q76" i="6"/>
  <c r="AK75" i="6"/>
  <c r="AJ75" i="6"/>
  <c r="V75" i="6"/>
  <c r="W75" i="6" s="1"/>
  <c r="T75" i="6"/>
  <c r="R75" i="6"/>
  <c r="S75" i="6" s="1"/>
  <c r="Q75" i="6"/>
  <c r="AK74" i="6"/>
  <c r="AJ74" i="6"/>
  <c r="V74" i="6"/>
  <c r="W74" i="6" s="1"/>
  <c r="T74" i="6"/>
  <c r="R74" i="6"/>
  <c r="S74" i="6" s="1"/>
  <c r="Q74" i="6"/>
  <c r="V73" i="6"/>
  <c r="W73" i="6" s="1"/>
  <c r="R73" i="6"/>
  <c r="S73" i="6" s="1"/>
  <c r="Q73" i="6"/>
  <c r="O73" i="6"/>
  <c r="AJ73" i="6" s="1"/>
  <c r="AK72" i="6"/>
  <c r="AJ72" i="6"/>
  <c r="AN72" i="6" s="1"/>
  <c r="AO72" i="6" s="1"/>
  <c r="AO154" i="6" s="1"/>
  <c r="V72" i="6"/>
  <c r="Y72" i="6" s="1"/>
  <c r="T72" i="6"/>
  <c r="R72" i="6"/>
  <c r="S72" i="6" s="1"/>
  <c r="Q72" i="6"/>
  <c r="AK71" i="6"/>
  <c r="AJ71" i="6"/>
  <c r="V71" i="6"/>
  <c r="W71" i="6" s="1"/>
  <c r="T71" i="6"/>
  <c r="R71" i="6"/>
  <c r="S71" i="6" s="1"/>
  <c r="Q71" i="6"/>
  <c r="AK70" i="6"/>
  <c r="AJ70" i="6"/>
  <c r="V70" i="6"/>
  <c r="W70" i="6" s="1"/>
  <c r="T70" i="6"/>
  <c r="R70" i="6"/>
  <c r="S70" i="6" s="1"/>
  <c r="Q70" i="6"/>
  <c r="AK69" i="6"/>
  <c r="AJ69" i="6"/>
  <c r="V69" i="6"/>
  <c r="W69" i="6" s="1"/>
  <c r="U69" i="6"/>
  <c r="T69" i="6"/>
  <c r="R69" i="6"/>
  <c r="S69" i="6" s="1"/>
  <c r="Q69" i="6"/>
  <c r="AK68" i="6"/>
  <c r="AJ68" i="6"/>
  <c r="V68" i="6"/>
  <c r="W68" i="6" s="1"/>
  <c r="T68" i="6"/>
  <c r="R68" i="6"/>
  <c r="S68" i="6" s="1"/>
  <c r="Q68" i="6"/>
  <c r="AK67" i="6"/>
  <c r="AJ67" i="6"/>
  <c r="V67" i="6"/>
  <c r="W67" i="6" s="1"/>
  <c r="R67" i="6"/>
  <c r="S67" i="6" s="1"/>
  <c r="Q67" i="6"/>
  <c r="AK66" i="6"/>
  <c r="AJ66" i="6"/>
  <c r="W66" i="6"/>
  <c r="V66" i="6"/>
  <c r="U66" i="6"/>
  <c r="T66" i="6"/>
  <c r="S66" i="6"/>
  <c r="R66" i="6"/>
  <c r="Q66" i="6"/>
  <c r="AK65" i="6"/>
  <c r="AJ65" i="6"/>
  <c r="V65" i="6"/>
  <c r="Y65" i="6" s="1"/>
  <c r="T65" i="6"/>
  <c r="R65" i="6"/>
  <c r="S65" i="6" s="1"/>
  <c r="Q65" i="6"/>
  <c r="AK64" i="6"/>
  <c r="AJ64" i="6"/>
  <c r="W64" i="6"/>
  <c r="V64" i="6"/>
  <c r="Y64" i="6" s="1"/>
  <c r="U64" i="6"/>
  <c r="T64" i="6"/>
  <c r="S64" i="6"/>
  <c r="R64" i="6"/>
  <c r="Q64" i="6"/>
  <c r="AK63" i="6"/>
  <c r="AJ63" i="6"/>
  <c r="V63" i="6"/>
  <c r="W63" i="6" s="1"/>
  <c r="U63" i="6"/>
  <c r="T63" i="6"/>
  <c r="S63" i="6"/>
  <c r="R63" i="6"/>
  <c r="Q63" i="6"/>
  <c r="AK62" i="6"/>
  <c r="AJ62" i="6"/>
  <c r="AK61" i="6"/>
  <c r="AJ61" i="6"/>
  <c r="V61" i="6"/>
  <c r="W61" i="6" s="1"/>
  <c r="T61" i="6"/>
  <c r="S61" i="6"/>
  <c r="R61" i="6"/>
  <c r="Q61" i="6"/>
  <c r="AK60" i="6"/>
  <c r="AN60" i="6" s="1"/>
  <c r="AJ60" i="6"/>
  <c r="V60" i="6"/>
  <c r="W60" i="6" s="1"/>
  <c r="T60" i="6"/>
  <c r="S60" i="6"/>
  <c r="R60" i="6"/>
  <c r="Q60" i="6"/>
  <c r="AK59" i="6"/>
  <c r="AJ59" i="6"/>
  <c r="V59" i="6"/>
  <c r="W59" i="6" s="1"/>
  <c r="T59" i="6"/>
  <c r="S59" i="6"/>
  <c r="R59" i="6"/>
  <c r="Q59" i="6"/>
  <c r="Y58" i="6"/>
  <c r="V58" i="6"/>
  <c r="W58" i="6" s="1"/>
  <c r="U58" i="6"/>
  <c r="T58" i="6"/>
  <c r="S58" i="6"/>
  <c r="R58" i="6"/>
  <c r="Q58" i="6"/>
  <c r="Q57" i="6"/>
  <c r="P57" i="6"/>
  <c r="Y57" i="6" s="1"/>
  <c r="O57" i="6"/>
  <c r="T57" i="6" s="1"/>
  <c r="N57" i="6"/>
  <c r="S57" i="6" s="1"/>
  <c r="K57" i="6"/>
  <c r="R57" i="6" s="1"/>
  <c r="AN56" i="6"/>
  <c r="T56" i="6"/>
  <c r="S56" i="6"/>
  <c r="Q56" i="6"/>
  <c r="P56" i="6"/>
  <c r="V56" i="6" s="1"/>
  <c r="K56" i="6"/>
  <c r="AJ56" i="6" s="1"/>
  <c r="AK55" i="6"/>
  <c r="AJ55" i="6"/>
  <c r="W55" i="6"/>
  <c r="V55" i="6"/>
  <c r="U55" i="6"/>
  <c r="T55" i="6"/>
  <c r="S55" i="6"/>
  <c r="R55" i="6"/>
  <c r="Q55" i="6"/>
  <c r="AK54" i="6"/>
  <c r="AJ54" i="6"/>
  <c r="V54" i="6"/>
  <c r="W54" i="6" s="1"/>
  <c r="T54" i="6"/>
  <c r="S54" i="6"/>
  <c r="R54" i="6"/>
  <c r="Q54" i="6"/>
  <c r="AK53" i="6"/>
  <c r="AJ53" i="6"/>
  <c r="V53" i="6"/>
  <c r="W53" i="6" s="1"/>
  <c r="U53" i="6"/>
  <c r="T53" i="6"/>
  <c r="S53" i="6"/>
  <c r="R53" i="6"/>
  <c r="Q53" i="6"/>
  <c r="S52" i="6"/>
  <c r="R52" i="6"/>
  <c r="Q52" i="6"/>
  <c r="P52" i="6"/>
  <c r="V52" i="6" s="1"/>
  <c r="O52" i="6"/>
  <c r="AJ52" i="6" s="1"/>
  <c r="AK51" i="6"/>
  <c r="AJ51" i="6"/>
  <c r="W51" i="6"/>
  <c r="V51" i="6"/>
  <c r="U51" i="6"/>
  <c r="T51" i="6"/>
  <c r="S51" i="6"/>
  <c r="R51" i="6"/>
  <c r="Q51" i="6"/>
  <c r="S50" i="6"/>
  <c r="R50" i="6"/>
  <c r="Q50" i="6"/>
  <c r="P50" i="6"/>
  <c r="V50" i="6" s="1"/>
  <c r="O50" i="6"/>
  <c r="AJ50" i="6" s="1"/>
  <c r="AK49" i="6"/>
  <c r="AJ49" i="6"/>
  <c r="V49" i="6"/>
  <c r="W49" i="6" s="1"/>
  <c r="U49" i="6"/>
  <c r="T49" i="6"/>
  <c r="S49" i="6"/>
  <c r="R49" i="6"/>
  <c r="Q49" i="6"/>
  <c r="AK48" i="6"/>
  <c r="V48" i="6"/>
  <c r="W48" i="6" s="1"/>
  <c r="T48" i="6"/>
  <c r="S48" i="6"/>
  <c r="Q48" i="6"/>
  <c r="K48" i="6"/>
  <c r="AJ48" i="6" s="1"/>
  <c r="AK47" i="6"/>
  <c r="AJ47" i="6"/>
  <c r="V47" i="6"/>
  <c r="W47" i="6" s="1"/>
  <c r="T47" i="6"/>
  <c r="S47" i="6"/>
  <c r="Q47" i="6"/>
  <c r="AK46" i="6"/>
  <c r="V46" i="6"/>
  <c r="W46" i="6" s="1"/>
  <c r="T46" i="6"/>
  <c r="S46" i="6"/>
  <c r="Q46" i="6"/>
  <c r="K46" i="6"/>
  <c r="AJ46" i="6" s="1"/>
  <c r="AK45" i="6"/>
  <c r="V45" i="6"/>
  <c r="W45" i="6" s="1"/>
  <c r="T45" i="6"/>
  <c r="S45" i="6"/>
  <c r="Q45" i="6"/>
  <c r="K45" i="6"/>
  <c r="AJ45" i="6" s="1"/>
  <c r="AK44" i="6"/>
  <c r="AJ44" i="6"/>
  <c r="V44" i="6"/>
  <c r="W44" i="6" s="1"/>
  <c r="T44" i="6"/>
  <c r="S44" i="6"/>
  <c r="R44" i="6"/>
  <c r="Q44" i="6"/>
  <c r="W43" i="6"/>
  <c r="V43" i="6"/>
  <c r="U43" i="6"/>
  <c r="S43" i="6"/>
  <c r="R43" i="6"/>
  <c r="Q43" i="6"/>
  <c r="O43" i="6"/>
  <c r="AK43" i="6" s="1"/>
  <c r="AK42" i="6"/>
  <c r="AJ42" i="6"/>
  <c r="V42" i="6"/>
  <c r="W42" i="6" s="1"/>
  <c r="T42" i="6"/>
  <c r="S42" i="6"/>
  <c r="R42" i="6"/>
  <c r="Q42" i="6"/>
  <c r="V41" i="6"/>
  <c r="W41" i="6" s="1"/>
  <c r="S41" i="6"/>
  <c r="R41" i="6"/>
  <c r="Q41" i="6"/>
  <c r="O41" i="6"/>
  <c r="AJ41" i="6" s="1"/>
  <c r="V40" i="6"/>
  <c r="W40" i="6" s="1"/>
  <c r="T40" i="6"/>
  <c r="S40" i="6"/>
  <c r="R40" i="6"/>
  <c r="AK39" i="6"/>
  <c r="V39" i="6"/>
  <c r="W39" i="6" s="1"/>
  <c r="T39" i="6"/>
  <c r="Q39" i="6"/>
  <c r="N39" i="6"/>
  <c r="S39" i="6" s="1"/>
  <c r="K39" i="6"/>
  <c r="AJ39" i="6" s="1"/>
  <c r="AN38" i="6"/>
  <c r="AK38" i="6"/>
  <c r="AJ38" i="6"/>
  <c r="W38" i="6"/>
  <c r="V38" i="6"/>
  <c r="U38" i="6"/>
  <c r="T38" i="6"/>
  <c r="S38" i="6"/>
  <c r="R38" i="6"/>
  <c r="Q38" i="6"/>
  <c r="AK37" i="6"/>
  <c r="AJ37" i="6"/>
  <c r="V37" i="6"/>
  <c r="W37" i="6" s="1"/>
  <c r="T37" i="6"/>
  <c r="S37" i="6"/>
  <c r="R37" i="6"/>
  <c r="Q37" i="6"/>
  <c r="AK36" i="6"/>
  <c r="AJ36" i="6"/>
  <c r="W36" i="6"/>
  <c r="V36" i="6"/>
  <c r="U36" i="6"/>
  <c r="T36" i="6"/>
  <c r="S36" i="6"/>
  <c r="R36" i="6"/>
  <c r="Q36" i="6"/>
  <c r="AK35" i="6"/>
  <c r="AJ35" i="6"/>
  <c r="V35" i="6"/>
  <c r="W35" i="6" s="1"/>
  <c r="T35" i="6"/>
  <c r="S35" i="6"/>
  <c r="R35" i="6"/>
  <c r="Q35" i="6"/>
  <c r="AK34" i="6"/>
  <c r="AJ34" i="6"/>
  <c r="W34" i="6"/>
  <c r="V34" i="6"/>
  <c r="U34" i="6"/>
  <c r="T34" i="6"/>
  <c r="S34" i="6"/>
  <c r="R34" i="6"/>
  <c r="Q34" i="6"/>
  <c r="S33" i="6"/>
  <c r="R33" i="6"/>
  <c r="Q33" i="6"/>
  <c r="AK32" i="6"/>
  <c r="Q32" i="6"/>
  <c r="V32" i="6" s="1"/>
  <c r="K32" i="6"/>
  <c r="AJ32" i="6" s="1"/>
  <c r="AK31" i="6"/>
  <c r="V31" i="6"/>
  <c r="W31" i="6" s="1"/>
  <c r="T31" i="6"/>
  <c r="S31" i="6"/>
  <c r="Q31" i="6"/>
  <c r="K31" i="6"/>
  <c r="AJ31" i="6" s="1"/>
  <c r="AN30" i="6"/>
  <c r="AK30" i="6"/>
  <c r="AJ30" i="6"/>
  <c r="V30" i="6"/>
  <c r="W30" i="6" s="1"/>
  <c r="T30" i="6"/>
  <c r="S30" i="6"/>
  <c r="R30" i="6"/>
  <c r="Q30" i="6"/>
  <c r="AK29" i="6"/>
  <c r="AJ29" i="6"/>
  <c r="V29" i="6"/>
  <c r="W29" i="6" s="1"/>
  <c r="T29" i="6"/>
  <c r="S29" i="6"/>
  <c r="R29" i="6"/>
  <c r="Q29" i="6"/>
  <c r="AK28" i="6"/>
  <c r="V28" i="6"/>
  <c r="W28" i="6" s="1"/>
  <c r="T28" i="6"/>
  <c r="S28" i="6"/>
  <c r="Q28" i="6"/>
  <c r="K28" i="6"/>
  <c r="AJ28" i="6" s="1"/>
  <c r="AK27" i="6"/>
  <c r="V27" i="6"/>
  <c r="W27" i="6" s="1"/>
  <c r="T27" i="6"/>
  <c r="S27" i="6"/>
  <c r="Q27" i="6"/>
  <c r="K27" i="6"/>
  <c r="AJ27" i="6" s="1"/>
  <c r="AK26" i="6"/>
  <c r="AJ26" i="6"/>
  <c r="V26" i="6"/>
  <c r="Y26" i="6" s="1"/>
  <c r="T26" i="6"/>
  <c r="S26" i="6"/>
  <c r="R26" i="6"/>
  <c r="Q26" i="6"/>
  <c r="AK25" i="6"/>
  <c r="AJ25" i="6"/>
  <c r="V25" i="6"/>
  <c r="W25" i="6" s="1"/>
  <c r="T25" i="6"/>
  <c r="S25" i="6"/>
  <c r="R25" i="6"/>
  <c r="Q25" i="6"/>
  <c r="AK24" i="6"/>
  <c r="AJ24" i="6"/>
  <c r="V24" i="6"/>
  <c r="W24" i="6" s="1"/>
  <c r="T24" i="6"/>
  <c r="S24" i="6"/>
  <c r="R24" i="6"/>
  <c r="Q24" i="6"/>
  <c r="AK23" i="6"/>
  <c r="AJ23" i="6"/>
  <c r="V23" i="6"/>
  <c r="W23" i="6" s="1"/>
  <c r="T23" i="6"/>
  <c r="Q23" i="6"/>
  <c r="AK22" i="6"/>
  <c r="AJ22" i="6"/>
  <c r="V22" i="6"/>
  <c r="W22" i="6" s="1"/>
  <c r="T22" i="6"/>
  <c r="S22" i="6"/>
  <c r="R22" i="6"/>
  <c r="Q22" i="6"/>
  <c r="AK21" i="6"/>
  <c r="AJ21" i="6"/>
  <c r="V21" i="6"/>
  <c r="W21" i="6" s="1"/>
  <c r="T21" i="6"/>
  <c r="S21" i="6"/>
  <c r="R21" i="6"/>
  <c r="Q21" i="6"/>
  <c r="S20" i="6"/>
  <c r="R20" i="6"/>
  <c r="Q20" i="6"/>
  <c r="P20" i="6"/>
  <c r="P154" i="6" s="1"/>
  <c r="O20" i="6"/>
  <c r="O154" i="6" s="1"/>
  <c r="P156" i="6" s="1"/>
  <c r="AK19" i="6"/>
  <c r="AJ19" i="6"/>
  <c r="V19" i="6"/>
  <c r="W19" i="6" s="1"/>
  <c r="T19" i="6"/>
  <c r="S19" i="6"/>
  <c r="R19" i="6"/>
  <c r="Q19" i="6"/>
  <c r="AK18" i="6"/>
  <c r="V18" i="6"/>
  <c r="W18" i="6" s="1"/>
  <c r="T18" i="6"/>
  <c r="S18" i="6"/>
  <c r="Q18" i="6"/>
  <c r="K18" i="6"/>
  <c r="AJ18" i="6" s="1"/>
  <c r="AK17" i="6"/>
  <c r="V17" i="6"/>
  <c r="W17" i="6" s="1"/>
  <c r="T17" i="6"/>
  <c r="S17" i="6"/>
  <c r="Q17" i="6"/>
  <c r="K17" i="6"/>
  <c r="AJ17" i="6" s="1"/>
  <c r="AK16" i="6"/>
  <c r="V16" i="6"/>
  <c r="W16" i="6" s="1"/>
  <c r="T16" i="6"/>
  <c r="S16" i="6"/>
  <c r="Q16" i="6"/>
  <c r="K16" i="6"/>
  <c r="AJ16" i="6" s="1"/>
  <c r="S15" i="6"/>
  <c r="R15" i="6"/>
  <c r="Q15" i="6"/>
  <c r="AK14" i="6"/>
  <c r="V14" i="6"/>
  <c r="W14" i="6" s="1"/>
  <c r="U14" i="6"/>
  <c r="T14" i="6"/>
  <c r="Q14" i="6"/>
  <c r="M14" i="6"/>
  <c r="K14" i="6"/>
  <c r="AJ14" i="6" s="1"/>
  <c r="S13" i="6"/>
  <c r="R13" i="6"/>
  <c r="Q13" i="6"/>
  <c r="S12" i="6"/>
  <c r="R12" i="6"/>
  <c r="Q12" i="6"/>
  <c r="AK11" i="6"/>
  <c r="V11" i="6"/>
  <c r="W11" i="6" s="1"/>
  <c r="T11" i="6"/>
  <c r="S11" i="6"/>
  <c r="Q11" i="6"/>
  <c r="M11" i="6"/>
  <c r="K11" i="6" s="1"/>
  <c r="AK10" i="6"/>
  <c r="AJ10" i="6"/>
  <c r="AF10" i="6"/>
  <c r="AH10" i="6" s="1"/>
  <c r="V10" i="6"/>
  <c r="T10" i="6"/>
  <c r="R10" i="6"/>
  <c r="Q10" i="6"/>
  <c r="P7" i="6"/>
  <c r="O7" i="6"/>
  <c r="M7" i="6"/>
  <c r="L7" i="6"/>
  <c r="J7" i="6"/>
  <c r="AL153" i="5"/>
  <c r="AK153" i="5"/>
  <c r="V153" i="5"/>
  <c r="W153" i="5" s="1"/>
  <c r="Y153" i="5" s="1"/>
  <c r="T153" i="5"/>
  <c r="R153" i="5"/>
  <c r="S153" i="5" s="1"/>
  <c r="Q153" i="5"/>
  <c r="AL152" i="5"/>
  <c r="AK152" i="5"/>
  <c r="V152" i="5"/>
  <c r="W152" i="5" s="1"/>
  <c r="Y152" i="5" s="1"/>
  <c r="T152" i="5"/>
  <c r="Q152" i="5"/>
  <c r="K152" i="5"/>
  <c r="AJ152" i="5" s="1"/>
  <c r="AL151" i="5"/>
  <c r="V151" i="5"/>
  <c r="W151" i="5" s="1"/>
  <c r="T151" i="5"/>
  <c r="R151" i="5"/>
  <c r="S151" i="5" s="1"/>
  <c r="Q151" i="5"/>
  <c r="AL150" i="5"/>
  <c r="AK150" i="5"/>
  <c r="V150" i="5"/>
  <c r="U150" i="5"/>
  <c r="T150" i="5"/>
  <c r="Q150" i="5"/>
  <c r="K150" i="5"/>
  <c r="AJ150" i="5" s="1"/>
  <c r="AL149" i="5"/>
  <c r="V149" i="5"/>
  <c r="W149" i="5" s="1"/>
  <c r="T149" i="5"/>
  <c r="R149" i="5"/>
  <c r="S149" i="5" s="1"/>
  <c r="Q149" i="5"/>
  <c r="AL148" i="5"/>
  <c r="AK148" i="5"/>
  <c r="V148" i="5"/>
  <c r="W148" i="5" s="1"/>
  <c r="Y148" i="5" s="1"/>
  <c r="T148" i="5"/>
  <c r="Q148" i="5"/>
  <c r="K148" i="5"/>
  <c r="AJ148" i="5" s="1"/>
  <c r="AL147" i="5"/>
  <c r="AK147" i="5"/>
  <c r="V147" i="5"/>
  <c r="W147" i="5" s="1"/>
  <c r="Y147" i="5" s="1"/>
  <c r="U147" i="5"/>
  <c r="T147" i="5"/>
  <c r="Q147" i="5"/>
  <c r="K147" i="5"/>
  <c r="AJ147" i="5" s="1"/>
  <c r="AL146" i="5"/>
  <c r="AK146" i="5"/>
  <c r="AJ146" i="5"/>
  <c r="V146" i="5"/>
  <c r="W146" i="5" s="1"/>
  <c r="Y146" i="5" s="1"/>
  <c r="T146" i="5"/>
  <c r="R146" i="5"/>
  <c r="S146" i="5" s="1"/>
  <c r="Q146" i="5"/>
  <c r="AL145" i="5"/>
  <c r="AK145" i="5"/>
  <c r="V145" i="5"/>
  <c r="W145" i="5" s="1"/>
  <c r="Y145" i="5" s="1"/>
  <c r="T145" i="5"/>
  <c r="Q145" i="5"/>
  <c r="K145" i="5"/>
  <c r="AJ145" i="5" s="1"/>
  <c r="Y144" i="5"/>
  <c r="X144" i="5"/>
  <c r="K144" i="5"/>
  <c r="K143" i="5"/>
  <c r="AK142" i="5"/>
  <c r="V142" i="5"/>
  <c r="W142" i="5" s="1"/>
  <c r="Y142" i="5" s="1"/>
  <c r="T142" i="5"/>
  <c r="K142" i="5"/>
  <c r="AJ142" i="5" s="1"/>
  <c r="J142" i="5"/>
  <c r="AL142" i="5" s="1"/>
  <c r="AL141" i="5"/>
  <c r="AK141" i="5"/>
  <c r="AJ141" i="5"/>
  <c r="V141" i="5"/>
  <c r="U141" i="5"/>
  <c r="T141" i="5"/>
  <c r="R141" i="5"/>
  <c r="S141" i="5" s="1"/>
  <c r="Q141" i="5"/>
  <c r="AK137" i="5"/>
  <c r="V137" i="5"/>
  <c r="T137" i="5"/>
  <c r="K137" i="5"/>
  <c r="AJ137" i="5" s="1"/>
  <c r="J137" i="5"/>
  <c r="AL137" i="5" s="1"/>
  <c r="R136" i="5"/>
  <c r="S136" i="5" s="1"/>
  <c r="Q136" i="5"/>
  <c r="P136" i="5"/>
  <c r="AH136" i="5" s="1"/>
  <c r="O136" i="5"/>
  <c r="AK136" i="5" s="1"/>
  <c r="R135" i="5"/>
  <c r="S135" i="5" s="1"/>
  <c r="Q135" i="5"/>
  <c r="P135" i="5"/>
  <c r="AH135" i="5" s="1"/>
  <c r="O135" i="5"/>
  <c r="AJ135" i="5" s="1"/>
  <c r="AL134" i="5"/>
  <c r="V134" i="5"/>
  <c r="W134" i="5" s="1"/>
  <c r="U134" i="5"/>
  <c r="R134" i="5"/>
  <c r="S134" i="5" s="1"/>
  <c r="Q134" i="5"/>
  <c r="O134" i="5"/>
  <c r="AK134" i="5" s="1"/>
  <c r="AL133" i="5"/>
  <c r="AJ133" i="5"/>
  <c r="T133" i="5"/>
  <c r="R133" i="5"/>
  <c r="S133" i="5" s="1"/>
  <c r="Q133" i="5"/>
  <c r="P133" i="5"/>
  <c r="AK133" i="5" s="1"/>
  <c r="AL132" i="5"/>
  <c r="V132" i="5"/>
  <c r="W132" i="5" s="1"/>
  <c r="U132" i="5"/>
  <c r="R132" i="5"/>
  <c r="S132" i="5" s="1"/>
  <c r="Q132" i="5"/>
  <c r="O132" i="5"/>
  <c r="AK132" i="5" s="1"/>
  <c r="AL131" i="5"/>
  <c r="V131" i="5"/>
  <c r="W131" i="5" s="1"/>
  <c r="R131" i="5"/>
  <c r="S131" i="5" s="1"/>
  <c r="Q131" i="5"/>
  <c r="O131" i="5"/>
  <c r="AK131" i="5" s="1"/>
  <c r="AO130" i="5"/>
  <c r="AL130" i="5"/>
  <c r="AJ130" i="5"/>
  <c r="T130" i="5"/>
  <c r="R130" i="5"/>
  <c r="S130" i="5" s="1"/>
  <c r="Q130" i="5"/>
  <c r="P130" i="5"/>
  <c r="AK130" i="5" s="1"/>
  <c r="R129" i="5"/>
  <c r="S129" i="5" s="1"/>
  <c r="Q129" i="5"/>
  <c r="P129" i="5"/>
  <c r="Y129" i="5" s="1"/>
  <c r="O129" i="5"/>
  <c r="AK129" i="5" s="1"/>
  <c r="R128" i="5"/>
  <c r="S128" i="5" s="1"/>
  <c r="Q128" i="5"/>
  <c r="P128" i="5"/>
  <c r="V128" i="5" s="1"/>
  <c r="O128" i="5"/>
  <c r="AK128" i="5" s="1"/>
  <c r="R127" i="5"/>
  <c r="S127" i="5" s="1"/>
  <c r="Q127" i="5"/>
  <c r="P127" i="5"/>
  <c r="V127" i="5" s="1"/>
  <c r="O127" i="5"/>
  <c r="AK127" i="5" s="1"/>
  <c r="R126" i="5"/>
  <c r="S126" i="5" s="1"/>
  <c r="Q126" i="5"/>
  <c r="P126" i="5"/>
  <c r="V126" i="5" s="1"/>
  <c r="O126" i="5"/>
  <c r="T125" i="5"/>
  <c r="R125" i="5"/>
  <c r="S125" i="5" s="1"/>
  <c r="Q125" i="5"/>
  <c r="P125" i="5"/>
  <c r="V125" i="5" s="1"/>
  <c r="O125" i="5"/>
  <c r="AK125" i="5" s="1"/>
  <c r="R124" i="5"/>
  <c r="S124" i="5" s="1"/>
  <c r="Q124" i="5"/>
  <c r="P124" i="5"/>
  <c r="V124" i="5" s="1"/>
  <c r="O124" i="5"/>
  <c r="AK124" i="5" s="1"/>
  <c r="AL123" i="5"/>
  <c r="AJ123" i="5"/>
  <c r="T123" i="5"/>
  <c r="R123" i="5"/>
  <c r="S123" i="5" s="1"/>
  <c r="Q123" i="5"/>
  <c r="P123" i="5"/>
  <c r="AK123" i="5" s="1"/>
  <c r="R122" i="5"/>
  <c r="S122" i="5" s="1"/>
  <c r="Q122" i="5"/>
  <c r="P122" i="5"/>
  <c r="V122" i="5" s="1"/>
  <c r="O122" i="5"/>
  <c r="AK122" i="5" s="1"/>
  <c r="R121" i="5"/>
  <c r="S121" i="5" s="1"/>
  <c r="Q121" i="5"/>
  <c r="P121" i="5"/>
  <c r="V121" i="5" s="1"/>
  <c r="O121" i="5"/>
  <c r="AK121" i="5" s="1"/>
  <c r="V120" i="5"/>
  <c r="W120" i="5" s="1"/>
  <c r="Y120" i="5" s="1"/>
  <c r="T120" i="5"/>
  <c r="R120" i="5"/>
  <c r="S120" i="5" s="1"/>
  <c r="Q120" i="5"/>
  <c r="V119" i="5"/>
  <c r="W119" i="5" s="1"/>
  <c r="Y119" i="5" s="1"/>
  <c r="T119" i="5"/>
  <c r="R119" i="5"/>
  <c r="S119" i="5" s="1"/>
  <c r="Q119" i="5"/>
  <c r="R118" i="5"/>
  <c r="Q118" i="5"/>
  <c r="P118" i="5"/>
  <c r="V118" i="5" s="1"/>
  <c r="O118" i="5"/>
  <c r="AK118" i="5" s="1"/>
  <c r="V117" i="5"/>
  <c r="W117" i="5" s="1"/>
  <c r="Y117" i="5" s="1"/>
  <c r="T117" i="5"/>
  <c r="R117" i="5"/>
  <c r="S117" i="5" s="1"/>
  <c r="Q117" i="5"/>
  <c r="AR116" i="5"/>
  <c r="T116" i="5"/>
  <c r="S116" i="5"/>
  <c r="R116" i="5"/>
  <c r="Q116" i="5"/>
  <c r="P116" i="5"/>
  <c r="V116" i="5" s="1"/>
  <c r="P115" i="5"/>
  <c r="V115" i="5" s="1"/>
  <c r="O115" i="5"/>
  <c r="AK115" i="5" s="1"/>
  <c r="N115" i="5"/>
  <c r="K115" i="5"/>
  <c r="AJ115" i="5" s="1"/>
  <c r="J115" i="5"/>
  <c r="Q115" i="5" s="1"/>
  <c r="T114" i="5"/>
  <c r="R114" i="5"/>
  <c r="S114" i="5" s="1"/>
  <c r="Q114" i="5"/>
  <c r="P114" i="5"/>
  <c r="V114" i="5" s="1"/>
  <c r="O114" i="5"/>
  <c r="AK114" i="5" s="1"/>
  <c r="V113" i="5"/>
  <c r="W113" i="5" s="1"/>
  <c r="T113" i="5"/>
  <c r="S113" i="5"/>
  <c r="Q113" i="5"/>
  <c r="R113" i="5" s="1"/>
  <c r="V112" i="5"/>
  <c r="W112" i="5" s="1"/>
  <c r="S112" i="5"/>
  <c r="Q112" i="5"/>
  <c r="R112" i="5" s="1"/>
  <c r="O112" i="5"/>
  <c r="T112" i="5" s="1"/>
  <c r="P111" i="5"/>
  <c r="V111" i="5" s="1"/>
  <c r="O111" i="5"/>
  <c r="AK111" i="5" s="1"/>
  <c r="K111" i="5"/>
  <c r="R111" i="5" s="1"/>
  <c r="S111" i="5" s="1"/>
  <c r="J111" i="5"/>
  <c r="Q111" i="5" s="1"/>
  <c r="R110" i="5"/>
  <c r="S110" i="5" s="1"/>
  <c r="Q110" i="5"/>
  <c r="P110" i="5"/>
  <c r="V110" i="5" s="1"/>
  <c r="O110" i="5"/>
  <c r="AK110" i="5" s="1"/>
  <c r="R109" i="5"/>
  <c r="S109" i="5" s="1"/>
  <c r="Q109" i="5"/>
  <c r="P109" i="5"/>
  <c r="V109" i="5" s="1"/>
  <c r="O109" i="5"/>
  <c r="AK109" i="5" s="1"/>
  <c r="AL108" i="5"/>
  <c r="AJ108" i="5"/>
  <c r="T108" i="5"/>
  <c r="R108" i="5"/>
  <c r="S108" i="5" s="1"/>
  <c r="Q108" i="5"/>
  <c r="P108" i="5"/>
  <c r="AK108" i="5" s="1"/>
  <c r="R107" i="5"/>
  <c r="S107" i="5" s="1"/>
  <c r="Q107" i="5"/>
  <c r="P107" i="5"/>
  <c r="V107" i="5" s="1"/>
  <c r="O107" i="5"/>
  <c r="AK107" i="5" s="1"/>
  <c r="R106" i="5"/>
  <c r="S106" i="5" s="1"/>
  <c r="Q106" i="5"/>
  <c r="P106" i="5"/>
  <c r="V106" i="5" s="1"/>
  <c r="O106" i="5"/>
  <c r="AK106" i="5" s="1"/>
  <c r="AK105" i="5"/>
  <c r="AJ105" i="5"/>
  <c r="V105" i="5"/>
  <c r="Y105" i="5" s="1"/>
  <c r="T105" i="5"/>
  <c r="R105" i="5"/>
  <c r="S105" i="5" s="1"/>
  <c r="Q105" i="5"/>
  <c r="AL104" i="5"/>
  <c r="AJ104" i="5"/>
  <c r="T104" i="5"/>
  <c r="R104" i="5"/>
  <c r="S104" i="5" s="1"/>
  <c r="Q104" i="5"/>
  <c r="P104" i="5"/>
  <c r="AK104" i="5" s="1"/>
  <c r="V103" i="5"/>
  <c r="W103" i="5" s="1"/>
  <c r="U103" i="5"/>
  <c r="T103" i="5"/>
  <c r="Q103" i="5"/>
  <c r="V102" i="5"/>
  <c r="W102" i="5" s="1"/>
  <c r="T102" i="5"/>
  <c r="R102" i="5"/>
  <c r="S102" i="5" s="1"/>
  <c r="Q102" i="5"/>
  <c r="T101" i="5"/>
  <c r="R101" i="5"/>
  <c r="S101" i="5" s="1"/>
  <c r="Q101" i="5"/>
  <c r="P101" i="5"/>
  <c r="V101" i="5" s="1"/>
  <c r="T100" i="5"/>
  <c r="P100" i="5"/>
  <c r="AK100" i="5" s="1"/>
  <c r="L100" i="5"/>
  <c r="J100" i="5"/>
  <c r="AL100" i="5" s="1"/>
  <c r="V99" i="5"/>
  <c r="Y99" i="5" s="1"/>
  <c r="S99" i="5"/>
  <c r="R99" i="5"/>
  <c r="Q99" i="5"/>
  <c r="O99" i="5"/>
  <c r="T99" i="5" s="1"/>
  <c r="W98" i="5"/>
  <c r="V98" i="5"/>
  <c r="U98" i="5"/>
  <c r="T98" i="5"/>
  <c r="S98" i="5"/>
  <c r="R98" i="5"/>
  <c r="Q98" i="5"/>
  <c r="V97" i="5"/>
  <c r="Y97" i="5" s="1"/>
  <c r="T97" i="5"/>
  <c r="R97" i="5"/>
  <c r="S97" i="5" s="1"/>
  <c r="Q97" i="5"/>
  <c r="P96" i="5"/>
  <c r="V96" i="5" s="1"/>
  <c r="O96" i="5"/>
  <c r="AK96" i="5" s="1"/>
  <c r="N96" i="5"/>
  <c r="K96" i="5"/>
  <c r="R96" i="5" s="1"/>
  <c r="S96" i="5" s="1"/>
  <c r="J96" i="5"/>
  <c r="AL96" i="5" s="1"/>
  <c r="AL95" i="5"/>
  <c r="R95" i="5"/>
  <c r="S95" i="5" s="1"/>
  <c r="Q95" i="5"/>
  <c r="P95" i="5"/>
  <c r="V95" i="5" s="1"/>
  <c r="O95" i="5"/>
  <c r="AK95" i="5" s="1"/>
  <c r="V94" i="5"/>
  <c r="W94" i="5" s="1"/>
  <c r="U94" i="5"/>
  <c r="T94" i="5"/>
  <c r="S94" i="5"/>
  <c r="R94" i="5"/>
  <c r="Q94" i="5"/>
  <c r="V93" i="5"/>
  <c r="W93" i="5" s="1"/>
  <c r="T93" i="5"/>
  <c r="S93" i="5"/>
  <c r="R93" i="5"/>
  <c r="Q93" i="5"/>
  <c r="X92" i="5"/>
  <c r="P92" i="5"/>
  <c r="V92" i="5" s="1"/>
  <c r="O92" i="5"/>
  <c r="T92" i="5" s="1"/>
  <c r="K92" i="5"/>
  <c r="J92" i="5"/>
  <c r="J154" i="5" s="1"/>
  <c r="AK91" i="5"/>
  <c r="AJ91" i="5"/>
  <c r="V91" i="5"/>
  <c r="Y91" i="5" s="1"/>
  <c r="T91" i="5"/>
  <c r="R91" i="5"/>
  <c r="S91" i="5" s="1"/>
  <c r="Q91" i="5"/>
  <c r="AK90" i="5"/>
  <c r="AJ90" i="5"/>
  <c r="V90" i="5"/>
  <c r="W90" i="5" s="1"/>
  <c r="T90" i="5"/>
  <c r="R90" i="5"/>
  <c r="S90" i="5" s="1"/>
  <c r="Q90" i="5"/>
  <c r="AK89" i="5"/>
  <c r="AJ89" i="5"/>
  <c r="W89" i="5"/>
  <c r="V89" i="5"/>
  <c r="U89" i="5"/>
  <c r="T89" i="5"/>
  <c r="R89" i="5"/>
  <c r="AK88" i="5"/>
  <c r="AJ88" i="5"/>
  <c r="V88" i="5"/>
  <c r="Y88" i="5" s="1"/>
  <c r="T88" i="5"/>
  <c r="R88" i="5"/>
  <c r="S88" i="5" s="1"/>
  <c r="Q88" i="5"/>
  <c r="AK87" i="5"/>
  <c r="AJ87" i="5"/>
  <c r="V87" i="5"/>
  <c r="W87" i="5" s="1"/>
  <c r="T87" i="5"/>
  <c r="R87" i="5"/>
  <c r="S87" i="5" s="1"/>
  <c r="Q87" i="5"/>
  <c r="AK86" i="5"/>
  <c r="AJ86" i="5"/>
  <c r="W86" i="5"/>
  <c r="V86" i="5"/>
  <c r="U86" i="5"/>
  <c r="T86" i="5"/>
  <c r="S86" i="5"/>
  <c r="R86" i="5"/>
  <c r="Q86" i="5"/>
  <c r="V85" i="5"/>
  <c r="T85" i="5"/>
  <c r="AJ84" i="5"/>
  <c r="T84" i="5"/>
  <c r="S84" i="5"/>
  <c r="R84" i="5"/>
  <c r="Q84" i="5"/>
  <c r="P84" i="5"/>
  <c r="AK84" i="5" s="1"/>
  <c r="AK83" i="5"/>
  <c r="AJ83" i="5"/>
  <c r="V83" i="5"/>
  <c r="W83" i="5" s="1"/>
  <c r="T83" i="5"/>
  <c r="R83" i="5"/>
  <c r="S83" i="5" s="1"/>
  <c r="Q83" i="5"/>
  <c r="AK82" i="5"/>
  <c r="AJ82" i="5"/>
  <c r="V82" i="5"/>
  <c r="W82" i="5" s="1"/>
  <c r="T82" i="5"/>
  <c r="R82" i="5"/>
  <c r="S82" i="5" s="1"/>
  <c r="Q82" i="5"/>
  <c r="AK81" i="5"/>
  <c r="AJ81" i="5"/>
  <c r="V81" i="5"/>
  <c r="W81" i="5" s="1"/>
  <c r="T81" i="5"/>
  <c r="R81" i="5"/>
  <c r="S81" i="5" s="1"/>
  <c r="Q81" i="5"/>
  <c r="AK80" i="5"/>
  <c r="AJ80" i="5"/>
  <c r="W80" i="5"/>
  <c r="V80" i="5"/>
  <c r="U80" i="5"/>
  <c r="T80" i="5"/>
  <c r="S80" i="5"/>
  <c r="R80" i="5"/>
  <c r="Q80" i="5"/>
  <c r="AK79" i="5"/>
  <c r="AJ79" i="5"/>
  <c r="V79" i="5"/>
  <c r="W79" i="5" s="1"/>
  <c r="T79" i="5"/>
  <c r="R79" i="5"/>
  <c r="S79" i="5" s="1"/>
  <c r="Q79" i="5"/>
  <c r="AK78" i="5"/>
  <c r="AJ78" i="5"/>
  <c r="V78" i="5"/>
  <c r="W78" i="5" s="1"/>
  <c r="T78" i="5"/>
  <c r="R78" i="5"/>
  <c r="S78" i="5" s="1"/>
  <c r="Q78" i="5"/>
  <c r="AK76" i="5"/>
  <c r="AJ76" i="5"/>
  <c r="V76" i="5"/>
  <c r="W76" i="5" s="1"/>
  <c r="T76" i="5"/>
  <c r="R76" i="5"/>
  <c r="S76" i="5" s="1"/>
  <c r="Q76" i="5"/>
  <c r="AK75" i="5"/>
  <c r="AJ75" i="5"/>
  <c r="W75" i="5"/>
  <c r="V75" i="5"/>
  <c r="U75" i="5"/>
  <c r="T75" i="5"/>
  <c r="S75" i="5"/>
  <c r="R75" i="5"/>
  <c r="Q75" i="5"/>
  <c r="AK74" i="5"/>
  <c r="AJ74" i="5"/>
  <c r="V74" i="5"/>
  <c r="W74" i="5" s="1"/>
  <c r="T74" i="5"/>
  <c r="R74" i="5"/>
  <c r="S74" i="5" s="1"/>
  <c r="Q74" i="5"/>
  <c r="AK73" i="5"/>
  <c r="W73" i="5"/>
  <c r="V73" i="5"/>
  <c r="U73" i="5"/>
  <c r="R73" i="5"/>
  <c r="S73" i="5" s="1"/>
  <c r="Q73" i="5"/>
  <c r="O73" i="5"/>
  <c r="AJ73" i="5" s="1"/>
  <c r="AK72" i="5"/>
  <c r="AJ72" i="5"/>
  <c r="AN72" i="5" s="1"/>
  <c r="AO72" i="5" s="1"/>
  <c r="AO154" i="5" s="1"/>
  <c r="V72" i="5"/>
  <c r="W72" i="5" s="1"/>
  <c r="T72" i="5"/>
  <c r="R72" i="5"/>
  <c r="S72" i="5" s="1"/>
  <c r="Q72" i="5"/>
  <c r="AK71" i="5"/>
  <c r="AJ71" i="5"/>
  <c r="V71" i="5"/>
  <c r="W71" i="5" s="1"/>
  <c r="T71" i="5"/>
  <c r="R71" i="5"/>
  <c r="S71" i="5" s="1"/>
  <c r="Q71" i="5"/>
  <c r="AK70" i="5"/>
  <c r="AJ70" i="5"/>
  <c r="V70" i="5"/>
  <c r="W70" i="5" s="1"/>
  <c r="T70" i="5"/>
  <c r="R70" i="5"/>
  <c r="S70" i="5" s="1"/>
  <c r="Q70" i="5"/>
  <c r="AK69" i="5"/>
  <c r="AJ69" i="5"/>
  <c r="W69" i="5"/>
  <c r="V69" i="5"/>
  <c r="U69" i="5"/>
  <c r="T69" i="5"/>
  <c r="S69" i="5"/>
  <c r="R69" i="5"/>
  <c r="Q69" i="5"/>
  <c r="AK68" i="5"/>
  <c r="AJ68" i="5"/>
  <c r="V68" i="5"/>
  <c r="W68" i="5" s="1"/>
  <c r="T68" i="5"/>
  <c r="R68" i="5"/>
  <c r="S68" i="5" s="1"/>
  <c r="Q68" i="5"/>
  <c r="AK67" i="5"/>
  <c r="AJ67" i="5"/>
  <c r="V67" i="5"/>
  <c r="W67" i="5" s="1"/>
  <c r="R67" i="5"/>
  <c r="S67" i="5" s="1"/>
  <c r="Q67" i="5"/>
  <c r="AK66" i="5"/>
  <c r="AJ66" i="5"/>
  <c r="V66" i="5"/>
  <c r="W66" i="5" s="1"/>
  <c r="T66" i="5"/>
  <c r="R66" i="5"/>
  <c r="S66" i="5" s="1"/>
  <c r="Q66" i="5"/>
  <c r="AK65" i="5"/>
  <c r="AJ65" i="5"/>
  <c r="V65" i="5"/>
  <c r="W65" i="5" s="1"/>
  <c r="T65" i="5"/>
  <c r="R65" i="5"/>
  <c r="S65" i="5" s="1"/>
  <c r="Q65" i="5"/>
  <c r="AK64" i="5"/>
  <c r="AJ64" i="5"/>
  <c r="V64" i="5"/>
  <c r="W64" i="5" s="1"/>
  <c r="T64" i="5"/>
  <c r="R64" i="5"/>
  <c r="S64" i="5" s="1"/>
  <c r="Q64" i="5"/>
  <c r="AK63" i="5"/>
  <c r="AJ63" i="5"/>
  <c r="V63" i="5"/>
  <c r="W63" i="5" s="1"/>
  <c r="T63" i="5"/>
  <c r="R63" i="5"/>
  <c r="S63" i="5" s="1"/>
  <c r="Q63" i="5"/>
  <c r="AK62" i="5"/>
  <c r="AJ62" i="5"/>
  <c r="AK61" i="5"/>
  <c r="AJ61" i="5"/>
  <c r="W61" i="5"/>
  <c r="V61" i="5"/>
  <c r="U61" i="5"/>
  <c r="T61" i="5"/>
  <c r="S61" i="5"/>
  <c r="R61" i="5"/>
  <c r="Q61" i="5"/>
  <c r="AK60" i="5"/>
  <c r="AN60" i="5" s="1"/>
  <c r="AJ60" i="5"/>
  <c r="V60" i="5"/>
  <c r="W60" i="5" s="1"/>
  <c r="T60" i="5"/>
  <c r="S60" i="5"/>
  <c r="R60" i="5"/>
  <c r="Q60" i="5"/>
  <c r="AK59" i="5"/>
  <c r="AJ59" i="5"/>
  <c r="W59" i="5"/>
  <c r="V59" i="5"/>
  <c r="U59" i="5"/>
  <c r="T59" i="5"/>
  <c r="S59" i="5"/>
  <c r="R59" i="5"/>
  <c r="Q59" i="5"/>
  <c r="Y58" i="5"/>
  <c r="W58" i="5"/>
  <c r="V58" i="5"/>
  <c r="U58" i="5"/>
  <c r="T58" i="5"/>
  <c r="S58" i="5"/>
  <c r="R58" i="5"/>
  <c r="Q58" i="5"/>
  <c r="S57" i="5"/>
  <c r="Q57" i="5"/>
  <c r="P57" i="5"/>
  <c r="Y57" i="5" s="1"/>
  <c r="O57" i="5"/>
  <c r="T57" i="5" s="1"/>
  <c r="N57" i="5"/>
  <c r="K57" i="5"/>
  <c r="R57" i="5" s="1"/>
  <c r="AN56" i="5"/>
  <c r="AK56" i="5"/>
  <c r="T56" i="5"/>
  <c r="S56" i="5"/>
  <c r="Q56" i="5"/>
  <c r="P56" i="5"/>
  <c r="V56" i="5" s="1"/>
  <c r="K56" i="5"/>
  <c r="AJ56" i="5" s="1"/>
  <c r="AK55" i="5"/>
  <c r="AJ55" i="5"/>
  <c r="V55" i="5"/>
  <c r="W55" i="5" s="1"/>
  <c r="T55" i="5"/>
  <c r="S55" i="5"/>
  <c r="R55" i="5"/>
  <c r="Q55" i="5"/>
  <c r="AK54" i="5"/>
  <c r="AJ54" i="5"/>
  <c r="V54" i="5"/>
  <c r="W54" i="5" s="1"/>
  <c r="T54" i="5"/>
  <c r="S54" i="5"/>
  <c r="R54" i="5"/>
  <c r="Q54" i="5"/>
  <c r="AK53" i="5"/>
  <c r="AJ53" i="5"/>
  <c r="V53" i="5"/>
  <c r="W53" i="5" s="1"/>
  <c r="T53" i="5"/>
  <c r="S53" i="5"/>
  <c r="R53" i="5"/>
  <c r="Q53" i="5"/>
  <c r="S52" i="5"/>
  <c r="R52" i="5"/>
  <c r="Q52" i="5"/>
  <c r="P52" i="5"/>
  <c r="V52" i="5" s="1"/>
  <c r="O52" i="5"/>
  <c r="AJ52" i="5" s="1"/>
  <c r="AK51" i="5"/>
  <c r="AJ51" i="5"/>
  <c r="V51" i="5"/>
  <c r="W51" i="5" s="1"/>
  <c r="T51" i="5"/>
  <c r="S51" i="5"/>
  <c r="R51" i="5"/>
  <c r="Q51" i="5"/>
  <c r="S50" i="5"/>
  <c r="R50" i="5"/>
  <c r="Q50" i="5"/>
  <c r="P50" i="5"/>
  <c r="V50" i="5" s="1"/>
  <c r="O50" i="5"/>
  <c r="AJ50" i="5" s="1"/>
  <c r="AK49" i="5"/>
  <c r="AJ49" i="5"/>
  <c r="V49" i="5"/>
  <c r="W49" i="5" s="1"/>
  <c r="T49" i="5"/>
  <c r="S49" i="5"/>
  <c r="R49" i="5"/>
  <c r="Q49" i="5"/>
  <c r="AK48" i="5"/>
  <c r="W48" i="5"/>
  <c r="V48" i="5"/>
  <c r="U48" i="5"/>
  <c r="T48" i="5"/>
  <c r="S48" i="5"/>
  <c r="Q48" i="5"/>
  <c r="K48" i="5"/>
  <c r="AJ48" i="5" s="1"/>
  <c r="AK47" i="5"/>
  <c r="AJ47" i="5"/>
  <c r="V47" i="5"/>
  <c r="W47" i="5" s="1"/>
  <c r="T47" i="5"/>
  <c r="S47" i="5"/>
  <c r="Q47" i="5"/>
  <c r="AK46" i="5"/>
  <c r="W46" i="5"/>
  <c r="V46" i="5"/>
  <c r="U46" i="5"/>
  <c r="T46" i="5"/>
  <c r="S46" i="5"/>
  <c r="Q46" i="5"/>
  <c r="K46" i="5"/>
  <c r="AJ46" i="5" s="1"/>
  <c r="AK45" i="5"/>
  <c r="W45" i="5"/>
  <c r="V45" i="5"/>
  <c r="U45" i="5"/>
  <c r="T45" i="5"/>
  <c r="S45" i="5"/>
  <c r="Q45" i="5"/>
  <c r="K45" i="5"/>
  <c r="AJ45" i="5" s="1"/>
  <c r="AK44" i="5"/>
  <c r="AJ44" i="5"/>
  <c r="V44" i="5"/>
  <c r="W44" i="5" s="1"/>
  <c r="T44" i="5"/>
  <c r="S44" i="5"/>
  <c r="R44" i="5"/>
  <c r="Q44" i="5"/>
  <c r="V43" i="5"/>
  <c r="W43" i="5" s="1"/>
  <c r="S43" i="5"/>
  <c r="R43" i="5"/>
  <c r="Q43" i="5"/>
  <c r="O43" i="5"/>
  <c r="AK43" i="5" s="1"/>
  <c r="AK42" i="5"/>
  <c r="AJ42" i="5"/>
  <c r="V42" i="5"/>
  <c r="W42" i="5" s="1"/>
  <c r="T42" i="5"/>
  <c r="S42" i="5"/>
  <c r="R42" i="5"/>
  <c r="Q42" i="5"/>
  <c r="W41" i="5"/>
  <c r="V41" i="5"/>
  <c r="U41" i="5"/>
  <c r="S41" i="5"/>
  <c r="R41" i="5"/>
  <c r="Q41" i="5"/>
  <c r="O41" i="5"/>
  <c r="AJ41" i="5" s="1"/>
  <c r="V40" i="5"/>
  <c r="W40" i="5" s="1"/>
  <c r="T40" i="5"/>
  <c r="S40" i="5"/>
  <c r="R40" i="5"/>
  <c r="AK39" i="5"/>
  <c r="W39" i="5"/>
  <c r="V39" i="5"/>
  <c r="U39" i="5"/>
  <c r="T39" i="5"/>
  <c r="S39" i="5"/>
  <c r="Q39" i="5"/>
  <c r="N39" i="5"/>
  <c r="K39" i="5"/>
  <c r="AJ39" i="5" s="1"/>
  <c r="AN38" i="5"/>
  <c r="AK38" i="5"/>
  <c r="AJ38" i="5"/>
  <c r="V38" i="5"/>
  <c r="W38" i="5" s="1"/>
  <c r="T38" i="5"/>
  <c r="S38" i="5"/>
  <c r="R38" i="5"/>
  <c r="Q38" i="5"/>
  <c r="AK37" i="5"/>
  <c r="AJ37" i="5"/>
  <c r="V37" i="5"/>
  <c r="W37" i="5" s="1"/>
  <c r="T37" i="5"/>
  <c r="S37" i="5"/>
  <c r="R37" i="5"/>
  <c r="Q37" i="5"/>
  <c r="AK36" i="5"/>
  <c r="AJ36" i="5"/>
  <c r="V36" i="5"/>
  <c r="W36" i="5" s="1"/>
  <c r="T36" i="5"/>
  <c r="S36" i="5"/>
  <c r="R36" i="5"/>
  <c r="Q36" i="5"/>
  <c r="AK35" i="5"/>
  <c r="AJ35" i="5"/>
  <c r="V35" i="5"/>
  <c r="W35" i="5" s="1"/>
  <c r="T35" i="5"/>
  <c r="S35" i="5"/>
  <c r="R35" i="5"/>
  <c r="Q35" i="5"/>
  <c r="AK34" i="5"/>
  <c r="AJ34" i="5"/>
  <c r="V34" i="5"/>
  <c r="W34" i="5" s="1"/>
  <c r="T34" i="5"/>
  <c r="S34" i="5"/>
  <c r="R34" i="5"/>
  <c r="Q34" i="5"/>
  <c r="S33" i="5"/>
  <c r="R33" i="5"/>
  <c r="Q33" i="5"/>
  <c r="AK32" i="5"/>
  <c r="R32" i="5"/>
  <c r="Q32" i="5"/>
  <c r="V32" i="5" s="1"/>
  <c r="K32" i="5"/>
  <c r="AJ32" i="5" s="1"/>
  <c r="AK31" i="5"/>
  <c r="V31" i="5"/>
  <c r="W31" i="5" s="1"/>
  <c r="T31" i="5"/>
  <c r="S31" i="5"/>
  <c r="Q31" i="5"/>
  <c r="K31" i="5"/>
  <c r="AJ31" i="5" s="1"/>
  <c r="AN30" i="5"/>
  <c r="AK30" i="5"/>
  <c r="AJ30" i="5"/>
  <c r="V30" i="5"/>
  <c r="W30" i="5" s="1"/>
  <c r="T30" i="5"/>
  <c r="S30" i="5"/>
  <c r="R30" i="5"/>
  <c r="Q30" i="5"/>
  <c r="AK29" i="5"/>
  <c r="AJ29" i="5"/>
  <c r="V29" i="5"/>
  <c r="W29" i="5" s="1"/>
  <c r="T29" i="5"/>
  <c r="S29" i="5"/>
  <c r="R29" i="5"/>
  <c r="Q29" i="5"/>
  <c r="AK28" i="5"/>
  <c r="V28" i="5"/>
  <c r="W28" i="5" s="1"/>
  <c r="T28" i="5"/>
  <c r="S28" i="5"/>
  <c r="Q28" i="5"/>
  <c r="K28" i="5"/>
  <c r="AJ28" i="5" s="1"/>
  <c r="AK27" i="5"/>
  <c r="V27" i="5"/>
  <c r="W27" i="5" s="1"/>
  <c r="T27" i="5"/>
  <c r="S27" i="5"/>
  <c r="Q27" i="5"/>
  <c r="K27" i="5"/>
  <c r="AJ27" i="5" s="1"/>
  <c r="AK26" i="5"/>
  <c r="AJ26" i="5"/>
  <c r="W26" i="5"/>
  <c r="V26" i="5"/>
  <c r="Y26" i="5" s="1"/>
  <c r="U26" i="5"/>
  <c r="T26" i="5"/>
  <c r="S26" i="5"/>
  <c r="R26" i="5"/>
  <c r="Q26" i="5"/>
  <c r="AK25" i="5"/>
  <c r="AJ25" i="5"/>
  <c r="V25" i="5"/>
  <c r="W25" i="5" s="1"/>
  <c r="T25" i="5"/>
  <c r="S25" i="5"/>
  <c r="R25" i="5"/>
  <c r="Q25" i="5"/>
  <c r="AK24" i="5"/>
  <c r="AJ24" i="5"/>
  <c r="W24" i="5"/>
  <c r="V24" i="5"/>
  <c r="U24" i="5"/>
  <c r="T24" i="5"/>
  <c r="S24" i="5"/>
  <c r="R24" i="5"/>
  <c r="Q24" i="5"/>
  <c r="AK23" i="5"/>
  <c r="AJ23" i="5"/>
  <c r="V23" i="5"/>
  <c r="W23" i="5" s="1"/>
  <c r="T23" i="5"/>
  <c r="Q23" i="5"/>
  <c r="AK22" i="5"/>
  <c r="AJ22" i="5"/>
  <c r="W22" i="5"/>
  <c r="V22" i="5"/>
  <c r="U22" i="5"/>
  <c r="T22" i="5"/>
  <c r="S22" i="5"/>
  <c r="R22" i="5"/>
  <c r="Q22" i="5"/>
  <c r="AK21" i="5"/>
  <c r="AJ21" i="5"/>
  <c r="V21" i="5"/>
  <c r="W21" i="5" s="1"/>
  <c r="T21" i="5"/>
  <c r="S21" i="5"/>
  <c r="R21" i="5"/>
  <c r="Q21" i="5"/>
  <c r="S20" i="5"/>
  <c r="R20" i="5"/>
  <c r="Q20" i="5"/>
  <c r="P20" i="5"/>
  <c r="P154" i="5" s="1"/>
  <c r="O20" i="5"/>
  <c r="O154" i="5" s="1"/>
  <c r="AK19" i="5"/>
  <c r="AJ19" i="5"/>
  <c r="V19" i="5"/>
  <c r="W19" i="5" s="1"/>
  <c r="T19" i="5"/>
  <c r="S19" i="5"/>
  <c r="R19" i="5"/>
  <c r="Q19" i="5"/>
  <c r="AK18" i="5"/>
  <c r="W18" i="5"/>
  <c r="V18" i="5"/>
  <c r="U18" i="5"/>
  <c r="T18" i="5"/>
  <c r="S18" i="5"/>
  <c r="Q18" i="5"/>
  <c r="K18" i="5"/>
  <c r="AJ18" i="5" s="1"/>
  <c r="AK17" i="5"/>
  <c r="W17" i="5"/>
  <c r="V17" i="5"/>
  <c r="U17" i="5"/>
  <c r="T17" i="5"/>
  <c r="S17" i="5"/>
  <c r="Q17" i="5"/>
  <c r="K17" i="5"/>
  <c r="AJ17" i="5" s="1"/>
  <c r="AK16" i="5"/>
  <c r="W16" i="5"/>
  <c r="V16" i="5"/>
  <c r="U16" i="5"/>
  <c r="T16" i="5"/>
  <c r="S16" i="5"/>
  <c r="Q16" i="5"/>
  <c r="K16" i="5"/>
  <c r="AJ16" i="5" s="1"/>
  <c r="S15" i="5"/>
  <c r="R15" i="5"/>
  <c r="Q15" i="5"/>
  <c r="AK14" i="5"/>
  <c r="V14" i="5"/>
  <c r="W14" i="5" s="1"/>
  <c r="T14" i="5"/>
  <c r="Q14" i="5"/>
  <c r="M14" i="5"/>
  <c r="K14" i="5" s="1"/>
  <c r="AJ14" i="5" s="1"/>
  <c r="S13" i="5"/>
  <c r="R13" i="5"/>
  <c r="Q13" i="5"/>
  <c r="S12" i="5"/>
  <c r="R12" i="5"/>
  <c r="Q12" i="5"/>
  <c r="AK11" i="5"/>
  <c r="V11" i="5"/>
  <c r="W11" i="5" s="1"/>
  <c r="T11" i="5"/>
  <c r="S11" i="5"/>
  <c r="Q11" i="5"/>
  <c r="M11" i="5"/>
  <c r="K11" i="5" s="1"/>
  <c r="AK10" i="5"/>
  <c r="AJ10" i="5"/>
  <c r="AH10" i="5"/>
  <c r="AF10" i="5"/>
  <c r="W10" i="5"/>
  <c r="V10" i="5"/>
  <c r="U10" i="5"/>
  <c r="T10" i="5"/>
  <c r="S10" i="5"/>
  <c r="R10" i="5"/>
  <c r="Q10" i="5"/>
  <c r="P7" i="5"/>
  <c r="O7" i="5"/>
  <c r="M7" i="5"/>
  <c r="L7" i="5"/>
  <c r="J7" i="5"/>
  <c r="AL153" i="4"/>
  <c r="AK153" i="4"/>
  <c r="V153" i="4"/>
  <c r="X153" i="4" s="1"/>
  <c r="T153" i="4"/>
  <c r="R153" i="4"/>
  <c r="S153" i="4" s="1"/>
  <c r="Q153" i="4"/>
  <c r="AL152" i="4"/>
  <c r="AK152" i="4"/>
  <c r="V152" i="4"/>
  <c r="X152" i="4" s="1"/>
  <c r="T152" i="4"/>
  <c r="Q152" i="4"/>
  <c r="K152" i="4"/>
  <c r="AJ152" i="4" s="1"/>
  <c r="AL151" i="4"/>
  <c r="V151" i="4"/>
  <c r="W151" i="4" s="1"/>
  <c r="T151" i="4"/>
  <c r="R151" i="4"/>
  <c r="S151" i="4" s="1"/>
  <c r="Q151" i="4"/>
  <c r="AL150" i="4"/>
  <c r="AK150" i="4"/>
  <c r="W150" i="4"/>
  <c r="Y150" i="4" s="1"/>
  <c r="V150" i="4"/>
  <c r="U150" i="4"/>
  <c r="T150" i="4"/>
  <c r="Q150" i="4"/>
  <c r="K150" i="4"/>
  <c r="AJ150" i="4" s="1"/>
  <c r="AL149" i="4"/>
  <c r="V149" i="4"/>
  <c r="T149" i="4"/>
  <c r="R149" i="4"/>
  <c r="S149" i="4" s="1"/>
  <c r="Q149" i="4"/>
  <c r="AL148" i="4"/>
  <c r="AK148" i="4"/>
  <c r="V148" i="4"/>
  <c r="T148" i="4"/>
  <c r="Q148" i="4"/>
  <c r="K148" i="4"/>
  <c r="AJ148" i="4" s="1"/>
  <c r="AL147" i="4"/>
  <c r="AK147" i="4"/>
  <c r="V147" i="4"/>
  <c r="T147" i="4"/>
  <c r="Q147" i="4"/>
  <c r="K147" i="4"/>
  <c r="AJ147" i="4" s="1"/>
  <c r="AL146" i="4"/>
  <c r="AK146" i="4"/>
  <c r="AJ146" i="4"/>
  <c r="V146" i="4"/>
  <c r="T146" i="4"/>
  <c r="R146" i="4"/>
  <c r="S146" i="4" s="1"/>
  <c r="Q146" i="4"/>
  <c r="AL145" i="4"/>
  <c r="AK145" i="4"/>
  <c r="V145" i="4"/>
  <c r="T145" i="4"/>
  <c r="Q145" i="4"/>
  <c r="K145" i="4"/>
  <c r="AJ145" i="4" s="1"/>
  <c r="Y144" i="4"/>
  <c r="X144" i="4"/>
  <c r="K144" i="4"/>
  <c r="K143" i="4"/>
  <c r="K142" i="4" s="1"/>
  <c r="AK142" i="4"/>
  <c r="V142" i="4"/>
  <c r="T142" i="4"/>
  <c r="J142" i="4"/>
  <c r="AL142" i="4" s="1"/>
  <c r="AL141" i="4"/>
  <c r="AK141" i="4"/>
  <c r="AJ141" i="4"/>
  <c r="W141" i="4"/>
  <c r="Y141" i="4" s="1"/>
  <c r="V141" i="4"/>
  <c r="U141" i="4"/>
  <c r="T141" i="4"/>
  <c r="S141" i="4"/>
  <c r="R141" i="4"/>
  <c r="Q141" i="4"/>
  <c r="AK137" i="4"/>
  <c r="W137" i="4"/>
  <c r="Y137" i="4" s="1"/>
  <c r="V137" i="4"/>
  <c r="U137" i="4"/>
  <c r="T137" i="4"/>
  <c r="K137" i="4"/>
  <c r="AJ137" i="4" s="1"/>
  <c r="J137" i="4"/>
  <c r="AL137" i="4" s="1"/>
  <c r="AJ136" i="4"/>
  <c r="T136" i="4"/>
  <c r="R136" i="4"/>
  <c r="S136" i="4" s="1"/>
  <c r="Q136" i="4"/>
  <c r="P136" i="4"/>
  <c r="AH136" i="4" s="1"/>
  <c r="O136" i="4"/>
  <c r="T135" i="4"/>
  <c r="R135" i="4"/>
  <c r="S135" i="4" s="1"/>
  <c r="Q135" i="4"/>
  <c r="P135" i="4"/>
  <c r="AK135" i="4" s="1"/>
  <c r="O135" i="4"/>
  <c r="AJ135" i="4" s="1"/>
  <c r="AL134" i="4"/>
  <c r="AJ134" i="4"/>
  <c r="V134" i="4"/>
  <c r="W134" i="4" s="1"/>
  <c r="S134" i="4"/>
  <c r="R134" i="4"/>
  <c r="Q134" i="4"/>
  <c r="O134" i="4"/>
  <c r="AK134" i="4" s="1"/>
  <c r="AL133" i="4"/>
  <c r="AJ133" i="4"/>
  <c r="T133" i="4"/>
  <c r="R133" i="4"/>
  <c r="S133" i="4" s="1"/>
  <c r="Q133" i="4"/>
  <c r="P133" i="4"/>
  <c r="AK133" i="4" s="1"/>
  <c r="AL132" i="4"/>
  <c r="AJ132" i="4"/>
  <c r="V132" i="4"/>
  <c r="W132" i="4" s="1"/>
  <c r="S132" i="4"/>
  <c r="R132" i="4"/>
  <c r="Q132" i="4"/>
  <c r="O132" i="4"/>
  <c r="AK132" i="4" s="1"/>
  <c r="AL131" i="4"/>
  <c r="AJ131" i="4"/>
  <c r="W131" i="4"/>
  <c r="V131" i="4"/>
  <c r="U131" i="4"/>
  <c r="R131" i="4"/>
  <c r="S131" i="4" s="1"/>
  <c r="Q131" i="4"/>
  <c r="O131" i="4"/>
  <c r="AK131" i="4" s="1"/>
  <c r="AO130" i="4"/>
  <c r="AL130" i="4"/>
  <c r="AK130" i="4"/>
  <c r="AJ130" i="4"/>
  <c r="T130" i="4"/>
  <c r="R130" i="4"/>
  <c r="S130" i="4" s="1"/>
  <c r="Q130" i="4"/>
  <c r="P130" i="4"/>
  <c r="V130" i="4" s="1"/>
  <c r="AJ129" i="4"/>
  <c r="S129" i="4"/>
  <c r="R129" i="4"/>
  <c r="Q129" i="4"/>
  <c r="P129" i="4"/>
  <c r="Y129" i="4" s="1"/>
  <c r="O129" i="4"/>
  <c r="AJ128" i="4"/>
  <c r="S128" i="4"/>
  <c r="R128" i="4"/>
  <c r="Q128" i="4"/>
  <c r="P128" i="4"/>
  <c r="V128" i="4" s="1"/>
  <c r="U128" i="4" s="1"/>
  <c r="O128" i="4"/>
  <c r="AJ127" i="4"/>
  <c r="S127" i="4"/>
  <c r="R127" i="4"/>
  <c r="Q127" i="4"/>
  <c r="P127" i="4"/>
  <c r="V127" i="4" s="1"/>
  <c r="U127" i="4" s="1"/>
  <c r="O127" i="4"/>
  <c r="R126" i="4"/>
  <c r="S126" i="4" s="1"/>
  <c r="Q126" i="4"/>
  <c r="P126" i="4"/>
  <c r="V126" i="4" s="1"/>
  <c r="O126" i="4"/>
  <c r="AK126" i="4" s="1"/>
  <c r="S125" i="4"/>
  <c r="R125" i="4"/>
  <c r="Q125" i="4"/>
  <c r="P125" i="4"/>
  <c r="V125" i="4" s="1"/>
  <c r="O125" i="4"/>
  <c r="AJ125" i="4" s="1"/>
  <c r="R124" i="4"/>
  <c r="S124" i="4" s="1"/>
  <c r="Q124" i="4"/>
  <c r="P124" i="4"/>
  <c r="V124" i="4" s="1"/>
  <c r="O124" i="4"/>
  <c r="AJ124" i="4" s="1"/>
  <c r="AL123" i="4"/>
  <c r="AJ123" i="4"/>
  <c r="T123" i="4"/>
  <c r="R123" i="4"/>
  <c r="S123" i="4" s="1"/>
  <c r="Q123" i="4"/>
  <c r="P123" i="4"/>
  <c r="AK123" i="4" s="1"/>
  <c r="S122" i="4"/>
  <c r="R122" i="4"/>
  <c r="Q122" i="4"/>
  <c r="P122" i="4"/>
  <c r="V122" i="4" s="1"/>
  <c r="O122" i="4"/>
  <c r="AJ122" i="4" s="1"/>
  <c r="R121" i="4"/>
  <c r="S121" i="4" s="1"/>
  <c r="Q121" i="4"/>
  <c r="P121" i="4"/>
  <c r="V121" i="4" s="1"/>
  <c r="O121" i="4"/>
  <c r="AJ121" i="4" s="1"/>
  <c r="W120" i="4"/>
  <c r="Y120" i="4" s="1"/>
  <c r="V120" i="4"/>
  <c r="U120" i="4"/>
  <c r="T120" i="4"/>
  <c r="Q120" i="4"/>
  <c r="R120" i="4" s="1"/>
  <c r="S120" i="4" s="1"/>
  <c r="V119" i="4"/>
  <c r="W119" i="4" s="1"/>
  <c r="Y119" i="4" s="1"/>
  <c r="T119" i="4"/>
  <c r="Q119" i="4"/>
  <c r="R119" i="4" s="1"/>
  <c r="S119" i="4" s="1"/>
  <c r="R118" i="4"/>
  <c r="Q118" i="4"/>
  <c r="P118" i="4"/>
  <c r="V118" i="4" s="1"/>
  <c r="O118" i="4"/>
  <c r="AK118" i="4" s="1"/>
  <c r="V117" i="4"/>
  <c r="W117" i="4" s="1"/>
  <c r="T117" i="4"/>
  <c r="R117" i="4"/>
  <c r="S117" i="4" s="1"/>
  <c r="Q117" i="4"/>
  <c r="AR116" i="4"/>
  <c r="T116" i="4"/>
  <c r="S116" i="4"/>
  <c r="R116" i="4"/>
  <c r="Q116" i="4"/>
  <c r="P116" i="4"/>
  <c r="V116" i="4" s="1"/>
  <c r="T115" i="4"/>
  <c r="P115" i="4"/>
  <c r="V115" i="4" s="1"/>
  <c r="O115" i="4"/>
  <c r="N115" i="4"/>
  <c r="K115" i="4"/>
  <c r="AJ115" i="4" s="1"/>
  <c r="J115" i="4"/>
  <c r="Q115" i="4" s="1"/>
  <c r="AJ114" i="4"/>
  <c r="T114" i="4"/>
  <c r="R114" i="4"/>
  <c r="S114" i="4" s="1"/>
  <c r="Q114" i="4"/>
  <c r="P114" i="4"/>
  <c r="V114" i="4" s="1"/>
  <c r="O114" i="4"/>
  <c r="AK114" i="4" s="1"/>
  <c r="V113" i="4"/>
  <c r="T113" i="4"/>
  <c r="S113" i="4"/>
  <c r="R113" i="4"/>
  <c r="Q113" i="4"/>
  <c r="V112" i="4"/>
  <c r="S112" i="4"/>
  <c r="R112" i="4"/>
  <c r="Q112" i="4"/>
  <c r="O112" i="4"/>
  <c r="T112" i="4" s="1"/>
  <c r="P111" i="4"/>
  <c r="V111" i="4" s="1"/>
  <c r="U111" i="4" s="1"/>
  <c r="O111" i="4"/>
  <c r="K111" i="4"/>
  <c r="R111" i="4" s="1"/>
  <c r="S111" i="4" s="1"/>
  <c r="J111" i="4"/>
  <c r="Q111" i="4" s="1"/>
  <c r="R110" i="4"/>
  <c r="S110" i="4" s="1"/>
  <c r="Q110" i="4"/>
  <c r="P110" i="4"/>
  <c r="V110" i="4" s="1"/>
  <c r="W110" i="4" s="1"/>
  <c r="O110" i="4"/>
  <c r="S109" i="4"/>
  <c r="R109" i="4"/>
  <c r="Q109" i="4"/>
  <c r="P109" i="4"/>
  <c r="V109" i="4" s="1"/>
  <c r="O109" i="4"/>
  <c r="AK109" i="4" s="1"/>
  <c r="AL108" i="4"/>
  <c r="AJ108" i="4"/>
  <c r="T108" i="4"/>
  <c r="R108" i="4"/>
  <c r="S108" i="4" s="1"/>
  <c r="Q108" i="4"/>
  <c r="P108" i="4"/>
  <c r="AK108" i="4" s="1"/>
  <c r="R107" i="4"/>
  <c r="S107" i="4" s="1"/>
  <c r="Q107" i="4"/>
  <c r="P107" i="4"/>
  <c r="V107" i="4" s="1"/>
  <c r="O107" i="4"/>
  <c r="AK107" i="4" s="1"/>
  <c r="S106" i="4"/>
  <c r="R106" i="4"/>
  <c r="Q106" i="4"/>
  <c r="P106" i="4"/>
  <c r="V106" i="4" s="1"/>
  <c r="O106" i="4"/>
  <c r="AK106" i="4" s="1"/>
  <c r="AK105" i="4"/>
  <c r="AJ105" i="4"/>
  <c r="V105" i="4"/>
  <c r="Y105" i="4" s="1"/>
  <c r="T105" i="4"/>
  <c r="R105" i="4"/>
  <c r="S105" i="4" s="1"/>
  <c r="Q105" i="4"/>
  <c r="AL104" i="4"/>
  <c r="AJ104" i="4"/>
  <c r="T104" i="4"/>
  <c r="R104" i="4"/>
  <c r="S104" i="4" s="1"/>
  <c r="Q104" i="4"/>
  <c r="P104" i="4"/>
  <c r="AK104" i="4" s="1"/>
  <c r="V103" i="4"/>
  <c r="W103" i="4" s="1"/>
  <c r="T103" i="4"/>
  <c r="Q103" i="4"/>
  <c r="V102" i="4"/>
  <c r="W102" i="4" s="1"/>
  <c r="T102" i="4"/>
  <c r="R102" i="4"/>
  <c r="S102" i="4" s="1"/>
  <c r="Q102" i="4"/>
  <c r="T101" i="4"/>
  <c r="R101" i="4"/>
  <c r="S101" i="4" s="1"/>
  <c r="Q101" i="4"/>
  <c r="P101" i="4"/>
  <c r="V101" i="4" s="1"/>
  <c r="T100" i="4"/>
  <c r="P100" i="4"/>
  <c r="AK100" i="4" s="1"/>
  <c r="L100" i="4"/>
  <c r="J100" i="4"/>
  <c r="AL100" i="4" s="1"/>
  <c r="V99" i="4"/>
  <c r="W99" i="4" s="1"/>
  <c r="R99" i="4"/>
  <c r="S99" i="4" s="1"/>
  <c r="Q99" i="4"/>
  <c r="O99" i="4"/>
  <c r="T99" i="4" s="1"/>
  <c r="V98" i="4"/>
  <c r="W98" i="4" s="1"/>
  <c r="T98" i="4"/>
  <c r="R98" i="4"/>
  <c r="S98" i="4" s="1"/>
  <c r="Q98" i="4"/>
  <c r="V97" i="4"/>
  <c r="W97" i="4" s="1"/>
  <c r="T97" i="4"/>
  <c r="R97" i="4"/>
  <c r="S97" i="4" s="1"/>
  <c r="Q97" i="4"/>
  <c r="P96" i="4"/>
  <c r="V96" i="4" s="1"/>
  <c r="O96" i="4"/>
  <c r="AK96" i="4" s="1"/>
  <c r="N96" i="4"/>
  <c r="K96" i="4"/>
  <c r="R96" i="4" s="1"/>
  <c r="S96" i="4" s="1"/>
  <c r="J96" i="4"/>
  <c r="AL96" i="4" s="1"/>
  <c r="AL95" i="4"/>
  <c r="R95" i="4"/>
  <c r="S95" i="4" s="1"/>
  <c r="Q95" i="4"/>
  <c r="P95" i="4"/>
  <c r="V95" i="4" s="1"/>
  <c r="O95" i="4"/>
  <c r="AK95" i="4" s="1"/>
  <c r="V94" i="4"/>
  <c r="W94" i="4" s="1"/>
  <c r="T94" i="4"/>
  <c r="S94" i="4"/>
  <c r="R94" i="4"/>
  <c r="Q94" i="4"/>
  <c r="W93" i="4"/>
  <c r="V93" i="4"/>
  <c r="Y93" i="4" s="1"/>
  <c r="Y92" i="4" s="1"/>
  <c r="U93" i="4"/>
  <c r="T93" i="4"/>
  <c r="S93" i="4"/>
  <c r="R93" i="4"/>
  <c r="Q93" i="4"/>
  <c r="X92" i="4"/>
  <c r="P92" i="4"/>
  <c r="V92" i="4" s="1"/>
  <c r="O92" i="4"/>
  <c r="T92" i="4" s="1"/>
  <c r="K92" i="4"/>
  <c r="AJ92" i="4" s="1"/>
  <c r="J92" i="4"/>
  <c r="J154" i="4" s="1"/>
  <c r="AK91" i="4"/>
  <c r="AJ91" i="4"/>
  <c r="W91" i="4"/>
  <c r="V91" i="4"/>
  <c r="Y91" i="4" s="1"/>
  <c r="U91" i="4"/>
  <c r="T91" i="4"/>
  <c r="S91" i="4"/>
  <c r="R91" i="4"/>
  <c r="Q91" i="4"/>
  <c r="AK90" i="4"/>
  <c r="AJ90" i="4"/>
  <c r="V90" i="4"/>
  <c r="W90" i="4" s="1"/>
  <c r="T90" i="4"/>
  <c r="R90" i="4"/>
  <c r="S90" i="4" s="1"/>
  <c r="Q90" i="4"/>
  <c r="AK89" i="4"/>
  <c r="AJ89" i="4"/>
  <c r="V89" i="4"/>
  <c r="W89" i="4" s="1"/>
  <c r="T89" i="4"/>
  <c r="R89" i="4"/>
  <c r="AK88" i="4"/>
  <c r="AJ88" i="4"/>
  <c r="W88" i="4"/>
  <c r="V88" i="4"/>
  <c r="Y88" i="4" s="1"/>
  <c r="U88" i="4"/>
  <c r="T88" i="4"/>
  <c r="S88" i="4"/>
  <c r="R88" i="4"/>
  <c r="Q88" i="4"/>
  <c r="AK87" i="4"/>
  <c r="AJ87" i="4"/>
  <c r="V87" i="4"/>
  <c r="W87" i="4" s="1"/>
  <c r="T87" i="4"/>
  <c r="R87" i="4"/>
  <c r="S87" i="4" s="1"/>
  <c r="Q87" i="4"/>
  <c r="AK86" i="4"/>
  <c r="AJ86" i="4"/>
  <c r="V86" i="4"/>
  <c r="W86" i="4" s="1"/>
  <c r="T86" i="4"/>
  <c r="R86" i="4"/>
  <c r="S86" i="4" s="1"/>
  <c r="Q86" i="4"/>
  <c r="V85" i="4"/>
  <c r="T85" i="4"/>
  <c r="AJ84" i="4"/>
  <c r="T84" i="4"/>
  <c r="S84" i="4"/>
  <c r="R84" i="4"/>
  <c r="Q84" i="4"/>
  <c r="P84" i="4"/>
  <c r="AK84" i="4" s="1"/>
  <c r="AK83" i="4"/>
  <c r="AJ83" i="4"/>
  <c r="V83" i="4"/>
  <c r="W83" i="4" s="1"/>
  <c r="T83" i="4"/>
  <c r="R83" i="4"/>
  <c r="S83" i="4" s="1"/>
  <c r="Q83" i="4"/>
  <c r="AK82" i="4"/>
  <c r="AJ82" i="4"/>
  <c r="W82" i="4"/>
  <c r="V82" i="4"/>
  <c r="U82" i="4"/>
  <c r="T82" i="4"/>
  <c r="S82" i="4"/>
  <c r="R82" i="4"/>
  <c r="Q82" i="4"/>
  <c r="AK81" i="4"/>
  <c r="AJ81" i="4"/>
  <c r="V81" i="4"/>
  <c r="W81" i="4" s="1"/>
  <c r="T81" i="4"/>
  <c r="R81" i="4"/>
  <c r="S81" i="4" s="1"/>
  <c r="Q81" i="4"/>
  <c r="AK80" i="4"/>
  <c r="AJ80" i="4"/>
  <c r="V80" i="4"/>
  <c r="W80" i="4" s="1"/>
  <c r="T80" i="4"/>
  <c r="R80" i="4"/>
  <c r="S80" i="4" s="1"/>
  <c r="Q80" i="4"/>
  <c r="AK79" i="4"/>
  <c r="AJ79" i="4"/>
  <c r="V79" i="4"/>
  <c r="W79" i="4" s="1"/>
  <c r="T79" i="4"/>
  <c r="R79" i="4"/>
  <c r="S79" i="4" s="1"/>
  <c r="Q79" i="4"/>
  <c r="AK78" i="4"/>
  <c r="AJ78" i="4"/>
  <c r="W78" i="4"/>
  <c r="V78" i="4"/>
  <c r="U78" i="4"/>
  <c r="T78" i="4"/>
  <c r="S78" i="4"/>
  <c r="R78" i="4"/>
  <c r="Q78" i="4"/>
  <c r="AK76" i="4"/>
  <c r="AJ76" i="4"/>
  <c r="V76" i="4"/>
  <c r="W76" i="4" s="1"/>
  <c r="T76" i="4"/>
  <c r="R76" i="4"/>
  <c r="S76" i="4" s="1"/>
  <c r="Q76" i="4"/>
  <c r="AK75" i="4"/>
  <c r="AJ75" i="4"/>
  <c r="V75" i="4"/>
  <c r="W75" i="4" s="1"/>
  <c r="T75" i="4"/>
  <c r="R75" i="4"/>
  <c r="S75" i="4" s="1"/>
  <c r="Q75" i="4"/>
  <c r="AK74" i="4"/>
  <c r="AJ74" i="4"/>
  <c r="V74" i="4"/>
  <c r="W74" i="4" s="1"/>
  <c r="T74" i="4"/>
  <c r="R74" i="4"/>
  <c r="S74" i="4" s="1"/>
  <c r="Q74" i="4"/>
  <c r="AK73" i="4"/>
  <c r="V73" i="4"/>
  <c r="W73" i="4" s="1"/>
  <c r="S73" i="4"/>
  <c r="R73" i="4"/>
  <c r="Q73" i="4"/>
  <c r="O73" i="4"/>
  <c r="AJ73" i="4" s="1"/>
  <c r="AK72" i="4"/>
  <c r="AJ72" i="4"/>
  <c r="AN72" i="4" s="1"/>
  <c r="AO72" i="4" s="1"/>
  <c r="AO154" i="4" s="1"/>
  <c r="V72" i="4"/>
  <c r="W72" i="4" s="1"/>
  <c r="T72" i="4"/>
  <c r="R72" i="4"/>
  <c r="S72" i="4" s="1"/>
  <c r="Q72" i="4"/>
  <c r="AK71" i="4"/>
  <c r="AJ71" i="4"/>
  <c r="W71" i="4"/>
  <c r="V71" i="4"/>
  <c r="U71" i="4"/>
  <c r="T71" i="4"/>
  <c r="S71" i="4"/>
  <c r="R71" i="4"/>
  <c r="Q71" i="4"/>
  <c r="AK70" i="4"/>
  <c r="AJ70" i="4"/>
  <c r="V70" i="4"/>
  <c r="W70" i="4" s="1"/>
  <c r="T70" i="4"/>
  <c r="R70" i="4"/>
  <c r="S70" i="4" s="1"/>
  <c r="Q70" i="4"/>
  <c r="AK69" i="4"/>
  <c r="AJ69" i="4"/>
  <c r="V69" i="4"/>
  <c r="W69" i="4" s="1"/>
  <c r="T69" i="4"/>
  <c r="R69" i="4"/>
  <c r="S69" i="4" s="1"/>
  <c r="Q69" i="4"/>
  <c r="AK68" i="4"/>
  <c r="AJ68" i="4"/>
  <c r="V68" i="4"/>
  <c r="W68" i="4" s="1"/>
  <c r="T68" i="4"/>
  <c r="R68" i="4"/>
  <c r="S68" i="4" s="1"/>
  <c r="Q68" i="4"/>
  <c r="AK67" i="4"/>
  <c r="AJ67" i="4"/>
  <c r="W67" i="4"/>
  <c r="V67" i="4"/>
  <c r="S67" i="4"/>
  <c r="R67" i="4"/>
  <c r="Q67" i="4"/>
  <c r="AK66" i="4"/>
  <c r="AJ66" i="4"/>
  <c r="V66" i="4"/>
  <c r="W66" i="4" s="1"/>
  <c r="T66" i="4"/>
  <c r="R66" i="4"/>
  <c r="S66" i="4" s="1"/>
  <c r="Q66" i="4"/>
  <c r="AK65" i="4"/>
  <c r="AJ65" i="4"/>
  <c r="V65" i="4"/>
  <c r="W65" i="4" s="1"/>
  <c r="T65" i="4"/>
  <c r="R65" i="4"/>
  <c r="S65" i="4" s="1"/>
  <c r="Q65" i="4"/>
  <c r="AK64" i="4"/>
  <c r="AJ64" i="4"/>
  <c r="V64" i="4"/>
  <c r="W64" i="4" s="1"/>
  <c r="T64" i="4"/>
  <c r="R64" i="4"/>
  <c r="S64" i="4" s="1"/>
  <c r="Q64" i="4"/>
  <c r="AK63" i="4"/>
  <c r="AJ63" i="4"/>
  <c r="V63" i="4"/>
  <c r="W63" i="4" s="1"/>
  <c r="T63" i="4"/>
  <c r="R63" i="4"/>
  <c r="S63" i="4" s="1"/>
  <c r="Q63" i="4"/>
  <c r="AK62" i="4"/>
  <c r="AJ62" i="4"/>
  <c r="AK61" i="4"/>
  <c r="AJ61" i="4"/>
  <c r="V61" i="4"/>
  <c r="W61" i="4" s="1"/>
  <c r="T61" i="4"/>
  <c r="S61" i="4"/>
  <c r="R61" i="4"/>
  <c r="Q61" i="4"/>
  <c r="AK60" i="4"/>
  <c r="AN60" i="4" s="1"/>
  <c r="AJ60" i="4"/>
  <c r="V60" i="4"/>
  <c r="W60" i="4" s="1"/>
  <c r="T60" i="4"/>
  <c r="S60" i="4"/>
  <c r="R60" i="4"/>
  <c r="Q60" i="4"/>
  <c r="AK59" i="4"/>
  <c r="AJ59" i="4"/>
  <c r="V59" i="4"/>
  <c r="W59" i="4" s="1"/>
  <c r="T59" i="4"/>
  <c r="S59" i="4"/>
  <c r="R59" i="4"/>
  <c r="Q59" i="4"/>
  <c r="Y58" i="4"/>
  <c r="V58" i="4"/>
  <c r="W58" i="4" s="1"/>
  <c r="T58" i="4"/>
  <c r="S58" i="4"/>
  <c r="R58" i="4"/>
  <c r="Q58" i="4"/>
  <c r="S57" i="4"/>
  <c r="Q57" i="4"/>
  <c r="P57" i="4"/>
  <c r="Y57" i="4" s="1"/>
  <c r="O57" i="4"/>
  <c r="T57" i="4" s="1"/>
  <c r="N57" i="4"/>
  <c r="K57" i="4"/>
  <c r="R57" i="4" s="1"/>
  <c r="AN56" i="4"/>
  <c r="AK56" i="4"/>
  <c r="T56" i="4"/>
  <c r="S56" i="4"/>
  <c r="Q56" i="4"/>
  <c r="P56" i="4"/>
  <c r="V56" i="4" s="1"/>
  <c r="K56" i="4"/>
  <c r="AJ56" i="4" s="1"/>
  <c r="AK55" i="4"/>
  <c r="AJ55" i="4"/>
  <c r="V55" i="4"/>
  <c r="W55" i="4" s="1"/>
  <c r="T55" i="4"/>
  <c r="S55" i="4"/>
  <c r="R55" i="4"/>
  <c r="Q55" i="4"/>
  <c r="AK54" i="4"/>
  <c r="AJ54" i="4"/>
  <c r="W54" i="4"/>
  <c r="V54" i="4"/>
  <c r="U54" i="4"/>
  <c r="T54" i="4"/>
  <c r="S54" i="4"/>
  <c r="R54" i="4"/>
  <c r="Q54" i="4"/>
  <c r="AK53" i="4"/>
  <c r="AJ53" i="4"/>
  <c r="V53" i="4"/>
  <c r="W53" i="4" s="1"/>
  <c r="T53" i="4"/>
  <c r="S53" i="4"/>
  <c r="R53" i="4"/>
  <c r="Q53" i="4"/>
  <c r="S52" i="4"/>
  <c r="R52" i="4"/>
  <c r="Q52" i="4"/>
  <c r="P52" i="4"/>
  <c r="V52" i="4" s="1"/>
  <c r="O52" i="4"/>
  <c r="AJ52" i="4" s="1"/>
  <c r="AK51" i="4"/>
  <c r="AJ51" i="4"/>
  <c r="V51" i="4"/>
  <c r="W51" i="4" s="1"/>
  <c r="T51" i="4"/>
  <c r="S51" i="4"/>
  <c r="R51" i="4"/>
  <c r="Q51" i="4"/>
  <c r="S50" i="4"/>
  <c r="R50" i="4"/>
  <c r="Q50" i="4"/>
  <c r="P50" i="4"/>
  <c r="V50" i="4" s="1"/>
  <c r="O50" i="4"/>
  <c r="AJ50" i="4" s="1"/>
  <c r="AK49" i="4"/>
  <c r="AJ49" i="4"/>
  <c r="V49" i="4"/>
  <c r="W49" i="4" s="1"/>
  <c r="T49" i="4"/>
  <c r="S49" i="4"/>
  <c r="R49" i="4"/>
  <c r="Q49" i="4"/>
  <c r="AK48" i="4"/>
  <c r="V48" i="4"/>
  <c r="W48" i="4" s="1"/>
  <c r="T48" i="4"/>
  <c r="S48" i="4"/>
  <c r="Q48" i="4"/>
  <c r="K48" i="4"/>
  <c r="AJ48" i="4" s="1"/>
  <c r="AK47" i="4"/>
  <c r="AJ47" i="4"/>
  <c r="W47" i="4"/>
  <c r="V47" i="4"/>
  <c r="U47" i="4"/>
  <c r="T47" i="4"/>
  <c r="S47" i="4"/>
  <c r="Q47" i="4"/>
  <c r="AK46" i="4"/>
  <c r="V46" i="4"/>
  <c r="W46" i="4" s="1"/>
  <c r="T46" i="4"/>
  <c r="S46" i="4"/>
  <c r="Q46" i="4"/>
  <c r="K46" i="4"/>
  <c r="AJ46" i="4" s="1"/>
  <c r="AK45" i="4"/>
  <c r="V45" i="4"/>
  <c r="W45" i="4" s="1"/>
  <c r="T45" i="4"/>
  <c r="S45" i="4"/>
  <c r="Q45" i="4"/>
  <c r="K45" i="4"/>
  <c r="AJ45" i="4" s="1"/>
  <c r="AK44" i="4"/>
  <c r="AJ44" i="4"/>
  <c r="W44" i="4"/>
  <c r="V44" i="4"/>
  <c r="U44" i="4"/>
  <c r="T44" i="4"/>
  <c r="S44" i="4"/>
  <c r="R44" i="4"/>
  <c r="Q44" i="4"/>
  <c r="V43" i="4"/>
  <c r="W43" i="4" s="1"/>
  <c r="S43" i="4"/>
  <c r="R43" i="4"/>
  <c r="Q43" i="4"/>
  <c r="O43" i="4"/>
  <c r="AK43" i="4" s="1"/>
  <c r="AK42" i="4"/>
  <c r="AJ42" i="4"/>
  <c r="V42" i="4"/>
  <c r="W42" i="4" s="1"/>
  <c r="T42" i="4"/>
  <c r="S42" i="4"/>
  <c r="R42" i="4"/>
  <c r="Q42" i="4"/>
  <c r="V41" i="4"/>
  <c r="W41" i="4" s="1"/>
  <c r="S41" i="4"/>
  <c r="R41" i="4"/>
  <c r="Q41" i="4"/>
  <c r="O41" i="4"/>
  <c r="AJ41" i="4" s="1"/>
  <c r="V40" i="4"/>
  <c r="W40" i="4" s="1"/>
  <c r="T40" i="4"/>
  <c r="S40" i="4"/>
  <c r="R40" i="4"/>
  <c r="AK39" i="4"/>
  <c r="W39" i="4"/>
  <c r="V39" i="4"/>
  <c r="U39" i="4"/>
  <c r="T39" i="4"/>
  <c r="Q39" i="4"/>
  <c r="N39" i="4"/>
  <c r="S39" i="4" s="1"/>
  <c r="K39" i="4"/>
  <c r="AJ39" i="4" s="1"/>
  <c r="AN38" i="4"/>
  <c r="AK38" i="4"/>
  <c r="AJ38" i="4"/>
  <c r="W38" i="4"/>
  <c r="V38" i="4"/>
  <c r="U38" i="4"/>
  <c r="T38" i="4"/>
  <c r="S38" i="4"/>
  <c r="R38" i="4"/>
  <c r="Q38" i="4"/>
  <c r="AK37" i="4"/>
  <c r="AJ37" i="4"/>
  <c r="V37" i="4"/>
  <c r="W37" i="4" s="1"/>
  <c r="T37" i="4"/>
  <c r="S37" i="4"/>
  <c r="R37" i="4"/>
  <c r="Q37" i="4"/>
  <c r="AK36" i="4"/>
  <c r="AJ36" i="4"/>
  <c r="W36" i="4"/>
  <c r="V36" i="4"/>
  <c r="U36" i="4"/>
  <c r="T36" i="4"/>
  <c r="S36" i="4"/>
  <c r="R36" i="4"/>
  <c r="Q36" i="4"/>
  <c r="AK35" i="4"/>
  <c r="AJ35" i="4"/>
  <c r="V35" i="4"/>
  <c r="W35" i="4" s="1"/>
  <c r="T35" i="4"/>
  <c r="S35" i="4"/>
  <c r="R35" i="4"/>
  <c r="Q35" i="4"/>
  <c r="AK34" i="4"/>
  <c r="AJ34" i="4"/>
  <c r="W34" i="4"/>
  <c r="V34" i="4"/>
  <c r="U34" i="4"/>
  <c r="T34" i="4"/>
  <c r="S34" i="4"/>
  <c r="R34" i="4"/>
  <c r="Q34" i="4"/>
  <c r="S33" i="4"/>
  <c r="R33" i="4"/>
  <c r="Q33" i="4"/>
  <c r="AK32" i="4"/>
  <c r="Q32" i="4"/>
  <c r="V32" i="4" s="1"/>
  <c r="K32" i="4"/>
  <c r="AJ32" i="4" s="1"/>
  <c r="AK31" i="4"/>
  <c r="V31" i="4"/>
  <c r="W31" i="4" s="1"/>
  <c r="T31" i="4"/>
  <c r="S31" i="4"/>
  <c r="Q31" i="4"/>
  <c r="K31" i="4"/>
  <c r="AJ31" i="4" s="1"/>
  <c r="AN30" i="4"/>
  <c r="AK30" i="4"/>
  <c r="AJ30" i="4"/>
  <c r="V30" i="4"/>
  <c r="W30" i="4" s="1"/>
  <c r="T30" i="4"/>
  <c r="S30" i="4"/>
  <c r="R30" i="4"/>
  <c r="Q30" i="4"/>
  <c r="AK29" i="4"/>
  <c r="AJ29" i="4"/>
  <c r="W29" i="4"/>
  <c r="V29" i="4"/>
  <c r="U29" i="4"/>
  <c r="T29" i="4"/>
  <c r="S29" i="4"/>
  <c r="R29" i="4"/>
  <c r="Q29" i="4"/>
  <c r="AK28" i="4"/>
  <c r="V28" i="4"/>
  <c r="W28" i="4" s="1"/>
  <c r="T28" i="4"/>
  <c r="S28" i="4"/>
  <c r="Q28" i="4"/>
  <c r="K28" i="4"/>
  <c r="AJ28" i="4" s="1"/>
  <c r="AK27" i="4"/>
  <c r="V27" i="4"/>
  <c r="W27" i="4" s="1"/>
  <c r="T27" i="4"/>
  <c r="S27" i="4"/>
  <c r="Q27" i="4"/>
  <c r="K27" i="4"/>
  <c r="AJ27" i="4" s="1"/>
  <c r="AK26" i="4"/>
  <c r="AJ26" i="4"/>
  <c r="V26" i="4"/>
  <c r="Y26" i="4" s="1"/>
  <c r="T26" i="4"/>
  <c r="S26" i="4"/>
  <c r="R26" i="4"/>
  <c r="Q26" i="4"/>
  <c r="AK25" i="4"/>
  <c r="AJ25" i="4"/>
  <c r="V25" i="4"/>
  <c r="W25" i="4" s="1"/>
  <c r="T25" i="4"/>
  <c r="S25" i="4"/>
  <c r="R25" i="4"/>
  <c r="Q25" i="4"/>
  <c r="AK24" i="4"/>
  <c r="AJ24" i="4"/>
  <c r="V24" i="4"/>
  <c r="W24" i="4" s="1"/>
  <c r="T24" i="4"/>
  <c r="S24" i="4"/>
  <c r="R24" i="4"/>
  <c r="Q24" i="4"/>
  <c r="AK23" i="4"/>
  <c r="AJ23" i="4"/>
  <c r="V23" i="4"/>
  <c r="W23" i="4" s="1"/>
  <c r="T23" i="4"/>
  <c r="Q23" i="4"/>
  <c r="AK22" i="4"/>
  <c r="AJ22" i="4"/>
  <c r="V22" i="4"/>
  <c r="W22" i="4" s="1"/>
  <c r="T22" i="4"/>
  <c r="S22" i="4"/>
  <c r="R22" i="4"/>
  <c r="Q22" i="4"/>
  <c r="AK21" i="4"/>
  <c r="AJ21" i="4"/>
  <c r="V21" i="4"/>
  <c r="W21" i="4" s="1"/>
  <c r="T21" i="4"/>
  <c r="S21" i="4"/>
  <c r="R21" i="4"/>
  <c r="Q21" i="4"/>
  <c r="S20" i="4"/>
  <c r="R20" i="4"/>
  <c r="Q20" i="4"/>
  <c r="P20" i="4"/>
  <c r="P154" i="4" s="1"/>
  <c r="O20" i="4"/>
  <c r="O154" i="4" s="1"/>
  <c r="AK19" i="4"/>
  <c r="AJ19" i="4"/>
  <c r="V19" i="4"/>
  <c r="W19" i="4" s="1"/>
  <c r="T19" i="4"/>
  <c r="S19" i="4"/>
  <c r="R19" i="4"/>
  <c r="Q19" i="4"/>
  <c r="AK18" i="4"/>
  <c r="W18" i="4"/>
  <c r="V18" i="4"/>
  <c r="U18" i="4"/>
  <c r="T18" i="4"/>
  <c r="S18" i="4"/>
  <c r="Q18" i="4"/>
  <c r="K18" i="4"/>
  <c r="AJ18" i="4" s="1"/>
  <c r="AK17" i="4"/>
  <c r="W17" i="4"/>
  <c r="V17" i="4"/>
  <c r="U17" i="4"/>
  <c r="T17" i="4"/>
  <c r="S17" i="4"/>
  <c r="Q17" i="4"/>
  <c r="K17" i="4"/>
  <c r="AJ17" i="4" s="1"/>
  <c r="AK16" i="4"/>
  <c r="W16" i="4"/>
  <c r="V16" i="4"/>
  <c r="U16" i="4"/>
  <c r="T16" i="4"/>
  <c r="S16" i="4"/>
  <c r="Q16" i="4"/>
  <c r="K16" i="4"/>
  <c r="AJ16" i="4" s="1"/>
  <c r="S15" i="4"/>
  <c r="R15" i="4"/>
  <c r="Q15" i="4"/>
  <c r="AK14" i="4"/>
  <c r="V14" i="4"/>
  <c r="W14" i="4" s="1"/>
  <c r="T14" i="4"/>
  <c r="Q14" i="4"/>
  <c r="M14" i="4"/>
  <c r="K14" i="4" s="1"/>
  <c r="AJ14" i="4" s="1"/>
  <c r="S13" i="4"/>
  <c r="R13" i="4"/>
  <c r="Q13" i="4"/>
  <c r="S12" i="4"/>
  <c r="R12" i="4"/>
  <c r="Q12" i="4"/>
  <c r="AK11" i="4"/>
  <c r="V11" i="4"/>
  <c r="T11" i="4"/>
  <c r="S11" i="4"/>
  <c r="Q11" i="4"/>
  <c r="M11" i="4"/>
  <c r="K11" i="4" s="1"/>
  <c r="AK10" i="4"/>
  <c r="AJ10" i="4"/>
  <c r="AH10" i="4"/>
  <c r="AF10" i="4"/>
  <c r="W10" i="4"/>
  <c r="V10" i="4"/>
  <c r="U10" i="4"/>
  <c r="T10" i="4"/>
  <c r="S10" i="4"/>
  <c r="R10" i="4"/>
  <c r="Q10" i="4"/>
  <c r="P7" i="4"/>
  <c r="O7" i="4"/>
  <c r="M7" i="4"/>
  <c r="L7" i="4"/>
  <c r="J7" i="4"/>
  <c r="AL153" i="3"/>
  <c r="AK153" i="3"/>
  <c r="V153" i="3"/>
  <c r="W153" i="3" s="1"/>
  <c r="T153" i="3"/>
  <c r="R153" i="3"/>
  <c r="S153" i="3" s="1"/>
  <c r="Q153" i="3"/>
  <c r="AL152" i="3"/>
  <c r="AK152" i="3"/>
  <c r="V152" i="3"/>
  <c r="W152" i="3" s="1"/>
  <c r="T152" i="3"/>
  <c r="Q152" i="3"/>
  <c r="K152" i="3"/>
  <c r="AJ152" i="3" s="1"/>
  <c r="AL151" i="3"/>
  <c r="V151" i="3"/>
  <c r="W151" i="3" s="1"/>
  <c r="T151" i="3"/>
  <c r="R151" i="3"/>
  <c r="S151" i="3" s="1"/>
  <c r="Q151" i="3"/>
  <c r="AL150" i="3"/>
  <c r="AK150" i="3"/>
  <c r="V150" i="3"/>
  <c r="W150" i="3" s="1"/>
  <c r="Y150" i="3" s="1"/>
  <c r="T150" i="3"/>
  <c r="Q150" i="3"/>
  <c r="K150" i="3"/>
  <c r="AJ150" i="3" s="1"/>
  <c r="AL149" i="3"/>
  <c r="V149" i="3"/>
  <c r="W149" i="3" s="1"/>
  <c r="T149" i="3"/>
  <c r="R149" i="3"/>
  <c r="S149" i="3" s="1"/>
  <c r="Q149" i="3"/>
  <c r="AL148" i="3"/>
  <c r="AK148" i="3"/>
  <c r="V148" i="3"/>
  <c r="W148" i="3" s="1"/>
  <c r="T148" i="3"/>
  <c r="Q148" i="3"/>
  <c r="K148" i="3"/>
  <c r="AJ148" i="3" s="1"/>
  <c r="AL147" i="3"/>
  <c r="AK147" i="3"/>
  <c r="V147" i="3"/>
  <c r="W147" i="3" s="1"/>
  <c r="Y147" i="3" s="1"/>
  <c r="T147" i="3"/>
  <c r="Q147" i="3"/>
  <c r="K147" i="3"/>
  <c r="AJ147" i="3" s="1"/>
  <c r="AL146" i="3"/>
  <c r="AK146" i="3"/>
  <c r="AJ146" i="3"/>
  <c r="V146" i="3"/>
  <c r="W146" i="3" s="1"/>
  <c r="U146" i="3"/>
  <c r="T146" i="3"/>
  <c r="R146" i="3"/>
  <c r="S146" i="3" s="1"/>
  <c r="Q146" i="3"/>
  <c r="AL145" i="3"/>
  <c r="AK145" i="3"/>
  <c r="V145" i="3"/>
  <c r="U145" i="3" s="1"/>
  <c r="T145" i="3"/>
  <c r="Q145" i="3"/>
  <c r="K145" i="3"/>
  <c r="AJ145" i="3" s="1"/>
  <c r="Y144" i="3"/>
  <c r="X144" i="3"/>
  <c r="K144" i="3"/>
  <c r="K143" i="3"/>
  <c r="AK142" i="3"/>
  <c r="V142" i="3"/>
  <c r="W142" i="3" s="1"/>
  <c r="Y142" i="3" s="1"/>
  <c r="T142" i="3"/>
  <c r="K142" i="3"/>
  <c r="AJ142" i="3" s="1"/>
  <c r="J142" i="3"/>
  <c r="Q142" i="3" s="1"/>
  <c r="AL141" i="3"/>
  <c r="AK141" i="3"/>
  <c r="AJ141" i="3"/>
  <c r="V141" i="3"/>
  <c r="W141" i="3" s="1"/>
  <c r="T141" i="3"/>
  <c r="R141" i="3"/>
  <c r="S141" i="3" s="1"/>
  <c r="Q141" i="3"/>
  <c r="AK137" i="3"/>
  <c r="V137" i="3"/>
  <c r="W137" i="3" s="1"/>
  <c r="T137" i="3"/>
  <c r="K137" i="3"/>
  <c r="AJ137" i="3" s="1"/>
  <c r="J137" i="3"/>
  <c r="Q137" i="3" s="1"/>
  <c r="R136" i="3"/>
  <c r="S136" i="3" s="1"/>
  <c r="Q136" i="3"/>
  <c r="P136" i="3"/>
  <c r="V136" i="3" s="1"/>
  <c r="O136" i="3"/>
  <c r="AJ136" i="3" s="1"/>
  <c r="R135" i="3"/>
  <c r="S135" i="3" s="1"/>
  <c r="Q135" i="3"/>
  <c r="P135" i="3"/>
  <c r="AH135" i="3" s="1"/>
  <c r="O135" i="3"/>
  <c r="AL134" i="3"/>
  <c r="V134" i="3"/>
  <c r="W134" i="3" s="1"/>
  <c r="R134" i="3"/>
  <c r="S134" i="3" s="1"/>
  <c r="Q134" i="3"/>
  <c r="O134" i="3"/>
  <c r="AJ134" i="3" s="1"/>
  <c r="AL133" i="3"/>
  <c r="AJ133" i="3"/>
  <c r="T133" i="3"/>
  <c r="R133" i="3"/>
  <c r="S133" i="3" s="1"/>
  <c r="Q133" i="3"/>
  <c r="P133" i="3"/>
  <c r="AK133" i="3" s="1"/>
  <c r="AL132" i="3"/>
  <c r="V132" i="3"/>
  <c r="W132" i="3" s="1"/>
  <c r="R132" i="3"/>
  <c r="S132" i="3" s="1"/>
  <c r="Q132" i="3"/>
  <c r="O132" i="3"/>
  <c r="AJ132" i="3" s="1"/>
  <c r="AL131" i="3"/>
  <c r="V131" i="3"/>
  <c r="W131" i="3" s="1"/>
  <c r="R131" i="3"/>
  <c r="S131" i="3" s="1"/>
  <c r="Q131" i="3"/>
  <c r="O131" i="3"/>
  <c r="AJ131" i="3" s="1"/>
  <c r="AO130" i="3"/>
  <c r="AL130" i="3"/>
  <c r="AJ130" i="3"/>
  <c r="T130" i="3"/>
  <c r="R130" i="3"/>
  <c r="S130" i="3" s="1"/>
  <c r="Q130" i="3"/>
  <c r="P130" i="3"/>
  <c r="AK130" i="3" s="1"/>
  <c r="R129" i="3"/>
  <c r="S129" i="3" s="1"/>
  <c r="Q129" i="3"/>
  <c r="P129" i="3"/>
  <c r="Y129" i="3" s="1"/>
  <c r="O129" i="3"/>
  <c r="AJ129" i="3" s="1"/>
  <c r="R128" i="3"/>
  <c r="S128" i="3" s="1"/>
  <c r="Q128" i="3"/>
  <c r="P128" i="3"/>
  <c r="V128" i="3" s="1"/>
  <c r="O128" i="3"/>
  <c r="AJ128" i="3" s="1"/>
  <c r="R127" i="3"/>
  <c r="S127" i="3" s="1"/>
  <c r="Q127" i="3"/>
  <c r="P127" i="3"/>
  <c r="V127" i="3" s="1"/>
  <c r="O127" i="3"/>
  <c r="AJ127" i="3" s="1"/>
  <c r="R126" i="3"/>
  <c r="S126" i="3" s="1"/>
  <c r="Q126" i="3"/>
  <c r="P126" i="3"/>
  <c r="V126" i="3" s="1"/>
  <c r="O126" i="3"/>
  <c r="AJ126" i="3" s="1"/>
  <c r="R125" i="3"/>
  <c r="S125" i="3" s="1"/>
  <c r="Q125" i="3"/>
  <c r="P125" i="3"/>
  <c r="V125" i="3" s="1"/>
  <c r="O125" i="3"/>
  <c r="AJ125" i="3" s="1"/>
  <c r="R124" i="3"/>
  <c r="S124" i="3" s="1"/>
  <c r="Q124" i="3"/>
  <c r="P124" i="3"/>
  <c r="V124" i="3" s="1"/>
  <c r="W124" i="3" s="1"/>
  <c r="O124" i="3"/>
  <c r="T124" i="3" s="1"/>
  <c r="AL123" i="3"/>
  <c r="AJ123" i="3"/>
  <c r="T123" i="3"/>
  <c r="R123" i="3"/>
  <c r="S123" i="3" s="1"/>
  <c r="Q123" i="3"/>
  <c r="P123" i="3"/>
  <c r="AK123" i="3" s="1"/>
  <c r="R122" i="3"/>
  <c r="S122" i="3" s="1"/>
  <c r="Q122" i="3"/>
  <c r="P122" i="3"/>
  <c r="V122" i="3" s="1"/>
  <c r="O122" i="3"/>
  <c r="AJ122" i="3" s="1"/>
  <c r="R121" i="3"/>
  <c r="S121" i="3" s="1"/>
  <c r="Q121" i="3"/>
  <c r="P121" i="3"/>
  <c r="V121" i="3" s="1"/>
  <c r="O121" i="3"/>
  <c r="AJ121" i="3" s="1"/>
  <c r="V120" i="3"/>
  <c r="W120" i="3" s="1"/>
  <c r="T120" i="3"/>
  <c r="Q120" i="3"/>
  <c r="R120" i="3" s="1"/>
  <c r="S120" i="3" s="1"/>
  <c r="V119" i="3"/>
  <c r="W119" i="3" s="1"/>
  <c r="T119" i="3"/>
  <c r="Q119" i="3"/>
  <c r="R119" i="3" s="1"/>
  <c r="S119" i="3" s="1"/>
  <c r="R118" i="3"/>
  <c r="Q118" i="3"/>
  <c r="P118" i="3"/>
  <c r="V118" i="3" s="1"/>
  <c r="O118" i="3"/>
  <c r="V117" i="3"/>
  <c r="W117" i="3" s="1"/>
  <c r="T117" i="3"/>
  <c r="R117" i="3"/>
  <c r="S117" i="3" s="1"/>
  <c r="Q117" i="3"/>
  <c r="AR116" i="3"/>
  <c r="T116" i="3"/>
  <c r="S116" i="3"/>
  <c r="R116" i="3"/>
  <c r="Q116" i="3"/>
  <c r="P116" i="3"/>
  <c r="V116" i="3" s="1"/>
  <c r="P115" i="3"/>
  <c r="V115" i="3" s="1"/>
  <c r="O115" i="3"/>
  <c r="N115" i="3"/>
  <c r="K115" i="3"/>
  <c r="AJ115" i="3" s="1"/>
  <c r="J115" i="3"/>
  <c r="Q115" i="3" s="1"/>
  <c r="R114" i="3"/>
  <c r="S114" i="3" s="1"/>
  <c r="Q114" i="3"/>
  <c r="P114" i="3"/>
  <c r="V114" i="3" s="1"/>
  <c r="O114" i="3"/>
  <c r="AK114" i="3" s="1"/>
  <c r="V113" i="3"/>
  <c r="Y113" i="3" s="1"/>
  <c r="T113" i="3"/>
  <c r="S113" i="3"/>
  <c r="Q113" i="3"/>
  <c r="R113" i="3" s="1"/>
  <c r="V112" i="3"/>
  <c r="S112" i="3"/>
  <c r="Q112" i="3"/>
  <c r="R112" i="3" s="1"/>
  <c r="O112" i="3"/>
  <c r="T112" i="3" s="1"/>
  <c r="P111" i="3"/>
  <c r="V111" i="3" s="1"/>
  <c r="O111" i="3"/>
  <c r="K111" i="3"/>
  <c r="R111" i="3" s="1"/>
  <c r="S111" i="3" s="1"/>
  <c r="J111" i="3"/>
  <c r="Q111" i="3" s="1"/>
  <c r="R110" i="3"/>
  <c r="S110" i="3" s="1"/>
  <c r="Q110" i="3"/>
  <c r="P110" i="3"/>
  <c r="V110" i="3" s="1"/>
  <c r="W110" i="3" s="1"/>
  <c r="O110" i="3"/>
  <c r="AJ110" i="3" s="1"/>
  <c r="R109" i="3"/>
  <c r="S109" i="3" s="1"/>
  <c r="Q109" i="3"/>
  <c r="P109" i="3"/>
  <c r="V109" i="3" s="1"/>
  <c r="W109" i="3" s="1"/>
  <c r="O109" i="3"/>
  <c r="AJ109" i="3" s="1"/>
  <c r="AL108" i="3"/>
  <c r="AJ108" i="3"/>
  <c r="T108" i="3"/>
  <c r="R108" i="3"/>
  <c r="S108" i="3" s="1"/>
  <c r="Q108" i="3"/>
  <c r="P108" i="3"/>
  <c r="V108" i="3" s="1"/>
  <c r="R107" i="3"/>
  <c r="S107" i="3" s="1"/>
  <c r="Q107" i="3"/>
  <c r="P107" i="3"/>
  <c r="V107" i="3" s="1"/>
  <c r="O107" i="3"/>
  <c r="AJ107" i="3" s="1"/>
  <c r="R106" i="3"/>
  <c r="S106" i="3" s="1"/>
  <c r="Q106" i="3"/>
  <c r="P106" i="3"/>
  <c r="V106" i="3" s="1"/>
  <c r="Y106" i="3" s="1"/>
  <c r="O106" i="3"/>
  <c r="AJ106" i="3" s="1"/>
  <c r="AK105" i="3"/>
  <c r="AJ105" i="3"/>
  <c r="V105" i="3"/>
  <c r="Y105" i="3" s="1"/>
  <c r="T105" i="3"/>
  <c r="R105" i="3"/>
  <c r="S105" i="3" s="1"/>
  <c r="Q105" i="3"/>
  <c r="AL104" i="3"/>
  <c r="AK104" i="3"/>
  <c r="AJ104" i="3"/>
  <c r="T104" i="3"/>
  <c r="R104" i="3"/>
  <c r="S104" i="3" s="1"/>
  <c r="Q104" i="3"/>
  <c r="P104" i="3"/>
  <c r="V104" i="3" s="1"/>
  <c r="V103" i="3"/>
  <c r="T103" i="3"/>
  <c r="Q103" i="3"/>
  <c r="V102" i="3"/>
  <c r="W102" i="3" s="1"/>
  <c r="T102" i="3"/>
  <c r="R102" i="3"/>
  <c r="S102" i="3" s="1"/>
  <c r="Q102" i="3"/>
  <c r="T101" i="3"/>
  <c r="R101" i="3"/>
  <c r="S101" i="3" s="1"/>
  <c r="Q101" i="3"/>
  <c r="P101" i="3"/>
  <c r="V101" i="3" s="1"/>
  <c r="T100" i="3"/>
  <c r="P100" i="3"/>
  <c r="AK100" i="3" s="1"/>
  <c r="L100" i="3"/>
  <c r="J100" i="3"/>
  <c r="AL100" i="3" s="1"/>
  <c r="V99" i="3"/>
  <c r="R99" i="3"/>
  <c r="S99" i="3" s="1"/>
  <c r="Q99" i="3"/>
  <c r="O99" i="3"/>
  <c r="T99" i="3" s="1"/>
  <c r="V98" i="3"/>
  <c r="W98" i="3" s="1"/>
  <c r="T98" i="3"/>
  <c r="R98" i="3"/>
  <c r="S98" i="3" s="1"/>
  <c r="Q98" i="3"/>
  <c r="V97" i="3"/>
  <c r="Y97" i="3" s="1"/>
  <c r="T97" i="3"/>
  <c r="R97" i="3"/>
  <c r="S97" i="3" s="1"/>
  <c r="Q97" i="3"/>
  <c r="P96" i="3"/>
  <c r="V96" i="3" s="1"/>
  <c r="O96" i="3"/>
  <c r="N96" i="3"/>
  <c r="K96" i="3"/>
  <c r="AJ96" i="3" s="1"/>
  <c r="J96" i="3"/>
  <c r="Q96" i="3" s="1"/>
  <c r="AL95" i="3"/>
  <c r="R95" i="3"/>
  <c r="S95" i="3" s="1"/>
  <c r="Q95" i="3"/>
  <c r="P95" i="3"/>
  <c r="V95" i="3" s="1"/>
  <c r="O95" i="3"/>
  <c r="AJ95" i="3" s="1"/>
  <c r="V94" i="3"/>
  <c r="W94" i="3" s="1"/>
  <c r="T94" i="3"/>
  <c r="S94" i="3"/>
  <c r="R94" i="3"/>
  <c r="Q94" i="3"/>
  <c r="V93" i="3"/>
  <c r="Y93" i="3" s="1"/>
  <c r="Y92" i="3" s="1"/>
  <c r="T93" i="3"/>
  <c r="S93" i="3"/>
  <c r="R93" i="3"/>
  <c r="Q93" i="3"/>
  <c r="X92" i="3"/>
  <c r="P92" i="3"/>
  <c r="V92" i="3" s="1"/>
  <c r="O92" i="3"/>
  <c r="O154" i="3" s="1"/>
  <c r="K92" i="3"/>
  <c r="AJ92" i="3" s="1"/>
  <c r="J92" i="3"/>
  <c r="Q92" i="3" s="1"/>
  <c r="AK91" i="3"/>
  <c r="AJ91" i="3"/>
  <c r="V91" i="3"/>
  <c r="Y91" i="3" s="1"/>
  <c r="T91" i="3"/>
  <c r="R91" i="3"/>
  <c r="S91" i="3" s="1"/>
  <c r="Q91" i="3"/>
  <c r="AK90" i="3"/>
  <c r="AJ90" i="3"/>
  <c r="V90" i="3"/>
  <c r="W90" i="3" s="1"/>
  <c r="T90" i="3"/>
  <c r="R90" i="3"/>
  <c r="S90" i="3" s="1"/>
  <c r="Q90" i="3"/>
  <c r="AK89" i="3"/>
  <c r="AJ89" i="3"/>
  <c r="V89" i="3"/>
  <c r="W89" i="3" s="1"/>
  <c r="T89" i="3"/>
  <c r="R89" i="3"/>
  <c r="AK88" i="3"/>
  <c r="AJ88" i="3"/>
  <c r="V88" i="3"/>
  <c r="Y88" i="3" s="1"/>
  <c r="T88" i="3"/>
  <c r="R88" i="3"/>
  <c r="S88" i="3" s="1"/>
  <c r="Q88" i="3"/>
  <c r="AK87" i="3"/>
  <c r="AJ87" i="3"/>
  <c r="V87" i="3"/>
  <c r="W87" i="3" s="1"/>
  <c r="T87" i="3"/>
  <c r="R87" i="3"/>
  <c r="S87" i="3" s="1"/>
  <c r="Q87" i="3"/>
  <c r="AK86" i="3"/>
  <c r="AJ86" i="3"/>
  <c r="V86" i="3"/>
  <c r="W86" i="3" s="1"/>
  <c r="T86" i="3"/>
  <c r="R86" i="3"/>
  <c r="S86" i="3" s="1"/>
  <c r="Q86" i="3"/>
  <c r="V85" i="3"/>
  <c r="T85" i="3"/>
  <c r="AJ84" i="3"/>
  <c r="T84" i="3"/>
  <c r="S84" i="3"/>
  <c r="R84" i="3"/>
  <c r="Q84" i="3"/>
  <c r="P84" i="3"/>
  <c r="V84" i="3" s="1"/>
  <c r="AK83" i="3"/>
  <c r="AJ83" i="3"/>
  <c r="V83" i="3"/>
  <c r="W83" i="3" s="1"/>
  <c r="T83" i="3"/>
  <c r="R83" i="3"/>
  <c r="S83" i="3" s="1"/>
  <c r="Q83" i="3"/>
  <c r="AK82" i="3"/>
  <c r="AJ82" i="3"/>
  <c r="W82" i="3"/>
  <c r="V82" i="3"/>
  <c r="U82" i="3"/>
  <c r="T82" i="3"/>
  <c r="S82" i="3"/>
  <c r="R82" i="3"/>
  <c r="Q82" i="3"/>
  <c r="AK81" i="3"/>
  <c r="AJ81" i="3"/>
  <c r="V81" i="3"/>
  <c r="W81" i="3" s="1"/>
  <c r="T81" i="3"/>
  <c r="R81" i="3"/>
  <c r="S81" i="3" s="1"/>
  <c r="Q81" i="3"/>
  <c r="AK80" i="3"/>
  <c r="AJ80" i="3"/>
  <c r="V80" i="3"/>
  <c r="W80" i="3" s="1"/>
  <c r="T80" i="3"/>
  <c r="R80" i="3"/>
  <c r="S80" i="3" s="1"/>
  <c r="Q80" i="3"/>
  <c r="AK79" i="3"/>
  <c r="AJ79" i="3"/>
  <c r="V79" i="3"/>
  <c r="W79" i="3" s="1"/>
  <c r="T79" i="3"/>
  <c r="R79" i="3"/>
  <c r="S79" i="3" s="1"/>
  <c r="Q79" i="3"/>
  <c r="AK78" i="3"/>
  <c r="AJ78" i="3"/>
  <c r="V78" i="3"/>
  <c r="W78" i="3" s="1"/>
  <c r="U78" i="3"/>
  <c r="T78" i="3"/>
  <c r="R78" i="3"/>
  <c r="S78" i="3" s="1"/>
  <c r="Q78" i="3"/>
  <c r="AK76" i="3"/>
  <c r="AJ76" i="3"/>
  <c r="V76" i="3"/>
  <c r="W76" i="3" s="1"/>
  <c r="T76" i="3"/>
  <c r="R76" i="3"/>
  <c r="S76" i="3" s="1"/>
  <c r="Q76" i="3"/>
  <c r="AK75" i="3"/>
  <c r="AJ75" i="3"/>
  <c r="V75" i="3"/>
  <c r="W75" i="3" s="1"/>
  <c r="T75" i="3"/>
  <c r="R75" i="3"/>
  <c r="S75" i="3" s="1"/>
  <c r="Q75" i="3"/>
  <c r="AK74" i="3"/>
  <c r="AJ74" i="3"/>
  <c r="V74" i="3"/>
  <c r="W74" i="3" s="1"/>
  <c r="T74" i="3"/>
  <c r="R74" i="3"/>
  <c r="S74" i="3" s="1"/>
  <c r="Q74" i="3"/>
  <c r="W73" i="3"/>
  <c r="V73" i="3"/>
  <c r="U73" i="3"/>
  <c r="R73" i="3"/>
  <c r="S73" i="3" s="1"/>
  <c r="Q73" i="3"/>
  <c r="O73" i="3"/>
  <c r="AK73" i="3" s="1"/>
  <c r="AK72" i="3"/>
  <c r="AJ72" i="3"/>
  <c r="AN72" i="3" s="1"/>
  <c r="AO72" i="3" s="1"/>
  <c r="AO154" i="3" s="1"/>
  <c r="V72" i="3"/>
  <c r="Y72" i="3" s="1"/>
  <c r="T72" i="3"/>
  <c r="R72" i="3"/>
  <c r="S72" i="3" s="1"/>
  <c r="Q72" i="3"/>
  <c r="AK71" i="3"/>
  <c r="AJ71" i="3"/>
  <c r="V71" i="3"/>
  <c r="W71" i="3" s="1"/>
  <c r="T71" i="3"/>
  <c r="R71" i="3"/>
  <c r="S71" i="3" s="1"/>
  <c r="Q71" i="3"/>
  <c r="AK70" i="3"/>
  <c r="AJ70" i="3"/>
  <c r="V70" i="3"/>
  <c r="W70" i="3" s="1"/>
  <c r="T70" i="3"/>
  <c r="R70" i="3"/>
  <c r="S70" i="3" s="1"/>
  <c r="Q70" i="3"/>
  <c r="AK69" i="3"/>
  <c r="AJ69" i="3"/>
  <c r="V69" i="3"/>
  <c r="W69" i="3" s="1"/>
  <c r="U69" i="3"/>
  <c r="T69" i="3"/>
  <c r="S69" i="3"/>
  <c r="R69" i="3"/>
  <c r="Q69" i="3"/>
  <c r="AK68" i="3"/>
  <c r="AJ68" i="3"/>
  <c r="V68" i="3"/>
  <c r="W68" i="3" s="1"/>
  <c r="T68" i="3"/>
  <c r="R68" i="3"/>
  <c r="S68" i="3" s="1"/>
  <c r="Q68" i="3"/>
  <c r="AK67" i="3"/>
  <c r="AJ67" i="3"/>
  <c r="V67" i="3"/>
  <c r="W67" i="3" s="1"/>
  <c r="R67" i="3"/>
  <c r="S67" i="3" s="1"/>
  <c r="Q67" i="3"/>
  <c r="AK66" i="3"/>
  <c r="AJ66" i="3"/>
  <c r="V66" i="3"/>
  <c r="W66" i="3" s="1"/>
  <c r="T66" i="3"/>
  <c r="R66" i="3"/>
  <c r="S66" i="3" s="1"/>
  <c r="Q66" i="3"/>
  <c r="AK65" i="3"/>
  <c r="AJ65" i="3"/>
  <c r="V65" i="3"/>
  <c r="Y65" i="3" s="1"/>
  <c r="T65" i="3"/>
  <c r="R65" i="3"/>
  <c r="S65" i="3" s="1"/>
  <c r="Q65" i="3"/>
  <c r="AK64" i="3"/>
  <c r="AJ64" i="3"/>
  <c r="V64" i="3"/>
  <c r="Y64" i="3" s="1"/>
  <c r="T64" i="3"/>
  <c r="R64" i="3"/>
  <c r="S64" i="3" s="1"/>
  <c r="Q64" i="3"/>
  <c r="AK63" i="3"/>
  <c r="AJ63" i="3"/>
  <c r="V63" i="3"/>
  <c r="Y63" i="3" s="1"/>
  <c r="T63" i="3"/>
  <c r="R63" i="3"/>
  <c r="S63" i="3" s="1"/>
  <c r="Q63" i="3"/>
  <c r="AK62" i="3"/>
  <c r="AJ62" i="3"/>
  <c r="AK61" i="3"/>
  <c r="AJ61" i="3"/>
  <c r="V61" i="3"/>
  <c r="W61" i="3" s="1"/>
  <c r="T61" i="3"/>
  <c r="S61" i="3"/>
  <c r="R61" i="3"/>
  <c r="Q61" i="3"/>
  <c r="AK60" i="3"/>
  <c r="AN60" i="3" s="1"/>
  <c r="AN154" i="3" s="1"/>
  <c r="AJ60" i="3"/>
  <c r="V60" i="3"/>
  <c r="Y60" i="3" s="1"/>
  <c r="T60" i="3"/>
  <c r="S60" i="3"/>
  <c r="R60" i="3"/>
  <c r="Q60" i="3"/>
  <c r="AK59" i="3"/>
  <c r="AJ59" i="3"/>
  <c r="V59" i="3"/>
  <c r="W59" i="3" s="1"/>
  <c r="T59" i="3"/>
  <c r="S59" i="3"/>
  <c r="R59" i="3"/>
  <c r="Q59" i="3"/>
  <c r="Y58" i="3"/>
  <c r="V58" i="3"/>
  <c r="W58" i="3" s="1"/>
  <c r="T58" i="3"/>
  <c r="S58" i="3"/>
  <c r="R58" i="3"/>
  <c r="Q58" i="3"/>
  <c r="Q57" i="3"/>
  <c r="P57" i="3"/>
  <c r="Y57" i="3" s="1"/>
  <c r="O57" i="3"/>
  <c r="T57" i="3" s="1"/>
  <c r="N57" i="3"/>
  <c r="S57" i="3" s="1"/>
  <c r="K57" i="3"/>
  <c r="R57" i="3" s="1"/>
  <c r="AN56" i="3"/>
  <c r="T56" i="3"/>
  <c r="S56" i="3"/>
  <c r="Q56" i="3"/>
  <c r="P56" i="3"/>
  <c r="AK56" i="3" s="1"/>
  <c r="K56" i="3"/>
  <c r="AJ56" i="3" s="1"/>
  <c r="AK55" i="3"/>
  <c r="AJ55" i="3"/>
  <c r="V55" i="3"/>
  <c r="W55" i="3" s="1"/>
  <c r="T55" i="3"/>
  <c r="S55" i="3"/>
  <c r="R55" i="3"/>
  <c r="Q55" i="3"/>
  <c r="AK54" i="3"/>
  <c r="AJ54" i="3"/>
  <c r="V54" i="3"/>
  <c r="W54" i="3" s="1"/>
  <c r="T54" i="3"/>
  <c r="S54" i="3"/>
  <c r="R54" i="3"/>
  <c r="Q54" i="3"/>
  <c r="AK53" i="3"/>
  <c r="AJ53" i="3"/>
  <c r="V53" i="3"/>
  <c r="W53" i="3" s="1"/>
  <c r="T53" i="3"/>
  <c r="S53" i="3"/>
  <c r="R53" i="3"/>
  <c r="Q53" i="3"/>
  <c r="S52" i="3"/>
  <c r="R52" i="3"/>
  <c r="Q52" i="3"/>
  <c r="P52" i="3"/>
  <c r="V52" i="3" s="1"/>
  <c r="O52" i="3"/>
  <c r="AK51" i="3"/>
  <c r="AJ51" i="3"/>
  <c r="V51" i="3"/>
  <c r="W51" i="3" s="1"/>
  <c r="T51" i="3"/>
  <c r="S51" i="3"/>
  <c r="R51" i="3"/>
  <c r="Q51" i="3"/>
  <c r="S50" i="3"/>
  <c r="R50" i="3"/>
  <c r="Q50" i="3"/>
  <c r="P50" i="3"/>
  <c r="V50" i="3" s="1"/>
  <c r="O50" i="3"/>
  <c r="AK49" i="3"/>
  <c r="AJ49" i="3"/>
  <c r="V49" i="3"/>
  <c r="W49" i="3" s="1"/>
  <c r="T49" i="3"/>
  <c r="S49" i="3"/>
  <c r="R49" i="3"/>
  <c r="Q49" i="3"/>
  <c r="AK48" i="3"/>
  <c r="V48" i="3"/>
  <c r="W48" i="3" s="1"/>
  <c r="T48" i="3"/>
  <c r="S48" i="3"/>
  <c r="Q48" i="3"/>
  <c r="K48" i="3"/>
  <c r="AJ48" i="3" s="1"/>
  <c r="AK47" i="3"/>
  <c r="AJ47" i="3"/>
  <c r="V47" i="3"/>
  <c r="W47" i="3" s="1"/>
  <c r="T47" i="3"/>
  <c r="S47" i="3"/>
  <c r="Q47" i="3"/>
  <c r="AK46" i="3"/>
  <c r="V46" i="3"/>
  <c r="W46" i="3" s="1"/>
  <c r="T46" i="3"/>
  <c r="S46" i="3"/>
  <c r="Q46" i="3"/>
  <c r="K46" i="3"/>
  <c r="AJ46" i="3" s="1"/>
  <c r="AK45" i="3"/>
  <c r="V45" i="3"/>
  <c r="W45" i="3" s="1"/>
  <c r="T45" i="3"/>
  <c r="S45" i="3"/>
  <c r="Q45" i="3"/>
  <c r="K45" i="3"/>
  <c r="AJ45" i="3" s="1"/>
  <c r="AK44" i="3"/>
  <c r="AJ44" i="3"/>
  <c r="V44" i="3"/>
  <c r="W44" i="3" s="1"/>
  <c r="T44" i="3"/>
  <c r="S44" i="3"/>
  <c r="R44" i="3"/>
  <c r="Q44" i="3"/>
  <c r="V43" i="3"/>
  <c r="W43" i="3" s="1"/>
  <c r="S43" i="3"/>
  <c r="R43" i="3"/>
  <c r="Q43" i="3"/>
  <c r="O43" i="3"/>
  <c r="AK43" i="3" s="1"/>
  <c r="AK42" i="3"/>
  <c r="AJ42" i="3"/>
  <c r="V42" i="3"/>
  <c r="W42" i="3" s="1"/>
  <c r="T42" i="3"/>
  <c r="S42" i="3"/>
  <c r="R42" i="3"/>
  <c r="Q42" i="3"/>
  <c r="V41" i="3"/>
  <c r="W41" i="3" s="1"/>
  <c r="S41" i="3"/>
  <c r="R41" i="3"/>
  <c r="Q41" i="3"/>
  <c r="O41" i="3"/>
  <c r="AJ41" i="3" s="1"/>
  <c r="V40" i="3"/>
  <c r="W40" i="3" s="1"/>
  <c r="T40" i="3"/>
  <c r="S40" i="3"/>
  <c r="R40" i="3"/>
  <c r="AK39" i="3"/>
  <c r="V39" i="3"/>
  <c r="W39" i="3" s="1"/>
  <c r="T39" i="3"/>
  <c r="Q39" i="3"/>
  <c r="N39" i="3"/>
  <c r="S39" i="3" s="1"/>
  <c r="K39" i="3"/>
  <c r="AJ39" i="3" s="1"/>
  <c r="AN38" i="3"/>
  <c r="AK38" i="3"/>
  <c r="AJ38" i="3"/>
  <c r="W38" i="3"/>
  <c r="V38" i="3"/>
  <c r="U38" i="3"/>
  <c r="T38" i="3"/>
  <c r="S38" i="3"/>
  <c r="R38" i="3"/>
  <c r="Q38" i="3"/>
  <c r="AK37" i="3"/>
  <c r="AJ37" i="3"/>
  <c r="V37" i="3"/>
  <c r="W37" i="3" s="1"/>
  <c r="T37" i="3"/>
  <c r="S37" i="3"/>
  <c r="R37" i="3"/>
  <c r="Q37" i="3"/>
  <c r="AK36" i="3"/>
  <c r="AJ36" i="3"/>
  <c r="V36" i="3"/>
  <c r="W36" i="3" s="1"/>
  <c r="T36" i="3"/>
  <c r="S36" i="3"/>
  <c r="R36" i="3"/>
  <c r="Q36" i="3"/>
  <c r="AK35" i="3"/>
  <c r="AJ35" i="3"/>
  <c r="V35" i="3"/>
  <c r="W35" i="3" s="1"/>
  <c r="T35" i="3"/>
  <c r="S35" i="3"/>
  <c r="R35" i="3"/>
  <c r="Q35" i="3"/>
  <c r="AK34" i="3"/>
  <c r="AJ34" i="3"/>
  <c r="V34" i="3"/>
  <c r="W34" i="3" s="1"/>
  <c r="T34" i="3"/>
  <c r="S34" i="3"/>
  <c r="R34" i="3"/>
  <c r="Q34" i="3"/>
  <c r="S33" i="3"/>
  <c r="R33" i="3"/>
  <c r="Q33" i="3"/>
  <c r="AK32" i="3"/>
  <c r="Q32" i="3"/>
  <c r="V32" i="3" s="1"/>
  <c r="K32" i="3"/>
  <c r="AJ32" i="3" s="1"/>
  <c r="AK31" i="3"/>
  <c r="V31" i="3"/>
  <c r="W31" i="3" s="1"/>
  <c r="T31" i="3"/>
  <c r="S31" i="3"/>
  <c r="Q31" i="3"/>
  <c r="K31" i="3"/>
  <c r="AJ31" i="3" s="1"/>
  <c r="AN30" i="3"/>
  <c r="AK30" i="3"/>
  <c r="AJ30" i="3"/>
  <c r="V30" i="3"/>
  <c r="W30" i="3" s="1"/>
  <c r="T30" i="3"/>
  <c r="S30" i="3"/>
  <c r="R30" i="3"/>
  <c r="Q30" i="3"/>
  <c r="AK29" i="3"/>
  <c r="AJ29" i="3"/>
  <c r="V29" i="3"/>
  <c r="W29" i="3" s="1"/>
  <c r="T29" i="3"/>
  <c r="S29" i="3"/>
  <c r="R29" i="3"/>
  <c r="Q29" i="3"/>
  <c r="AK28" i="3"/>
  <c r="V28" i="3"/>
  <c r="W28" i="3" s="1"/>
  <c r="T28" i="3"/>
  <c r="S28" i="3"/>
  <c r="Q28" i="3"/>
  <c r="K28" i="3"/>
  <c r="AJ28" i="3" s="1"/>
  <c r="AK27" i="3"/>
  <c r="V27" i="3"/>
  <c r="W27" i="3" s="1"/>
  <c r="T27" i="3"/>
  <c r="S27" i="3"/>
  <c r="Q27" i="3"/>
  <c r="K27" i="3"/>
  <c r="AJ27" i="3" s="1"/>
  <c r="AK26" i="3"/>
  <c r="AJ26" i="3"/>
  <c r="V26" i="3"/>
  <c r="Y26" i="3" s="1"/>
  <c r="T26" i="3"/>
  <c r="S26" i="3"/>
  <c r="R26" i="3"/>
  <c r="Q26" i="3"/>
  <c r="AK25" i="3"/>
  <c r="AJ25" i="3"/>
  <c r="V25" i="3"/>
  <c r="W25" i="3" s="1"/>
  <c r="T25" i="3"/>
  <c r="S25" i="3"/>
  <c r="R25" i="3"/>
  <c r="Q25" i="3"/>
  <c r="AK24" i="3"/>
  <c r="AJ24" i="3"/>
  <c r="V24" i="3"/>
  <c r="W24" i="3" s="1"/>
  <c r="T24" i="3"/>
  <c r="S24" i="3"/>
  <c r="R24" i="3"/>
  <c r="Q24" i="3"/>
  <c r="AK23" i="3"/>
  <c r="AJ23" i="3"/>
  <c r="V23" i="3"/>
  <c r="W23" i="3" s="1"/>
  <c r="T23" i="3"/>
  <c r="Q23" i="3"/>
  <c r="AK22" i="3"/>
  <c r="AJ22" i="3"/>
  <c r="V22" i="3"/>
  <c r="W22" i="3" s="1"/>
  <c r="T22" i="3"/>
  <c r="S22" i="3"/>
  <c r="R22" i="3"/>
  <c r="Q22" i="3"/>
  <c r="AK21" i="3"/>
  <c r="AJ21" i="3"/>
  <c r="V21" i="3"/>
  <c r="W21" i="3" s="1"/>
  <c r="T21" i="3"/>
  <c r="S21" i="3"/>
  <c r="R21" i="3"/>
  <c r="Q21" i="3"/>
  <c r="S20" i="3"/>
  <c r="R20" i="3"/>
  <c r="Q20" i="3"/>
  <c r="P20" i="3"/>
  <c r="V20" i="3" s="1"/>
  <c r="O20" i="3"/>
  <c r="AJ20" i="3" s="1"/>
  <c r="AK19" i="3"/>
  <c r="AJ19" i="3"/>
  <c r="V19" i="3"/>
  <c r="W19" i="3" s="1"/>
  <c r="T19" i="3"/>
  <c r="S19" i="3"/>
  <c r="R19" i="3"/>
  <c r="Q19" i="3"/>
  <c r="AK18" i="3"/>
  <c r="V18" i="3"/>
  <c r="W18" i="3" s="1"/>
  <c r="T18" i="3"/>
  <c r="S18" i="3"/>
  <c r="Q18" i="3"/>
  <c r="K18" i="3"/>
  <c r="AJ18" i="3" s="1"/>
  <c r="AK17" i="3"/>
  <c r="V17" i="3"/>
  <c r="W17" i="3" s="1"/>
  <c r="T17" i="3"/>
  <c r="S17" i="3"/>
  <c r="Q17" i="3"/>
  <c r="K17" i="3"/>
  <c r="AJ17" i="3" s="1"/>
  <c r="AK16" i="3"/>
  <c r="V16" i="3"/>
  <c r="W16" i="3" s="1"/>
  <c r="T16" i="3"/>
  <c r="S16" i="3"/>
  <c r="Q16" i="3"/>
  <c r="K16" i="3"/>
  <c r="AJ16" i="3" s="1"/>
  <c r="S15" i="3"/>
  <c r="R15" i="3"/>
  <c r="Q15" i="3"/>
  <c r="AK14" i="3"/>
  <c r="V14" i="3"/>
  <c r="W14" i="3" s="1"/>
  <c r="T14" i="3"/>
  <c r="Q14" i="3"/>
  <c r="M14" i="3"/>
  <c r="K14" i="3" s="1"/>
  <c r="S13" i="3"/>
  <c r="R13" i="3"/>
  <c r="Q13" i="3"/>
  <c r="S12" i="3"/>
  <c r="R12" i="3"/>
  <c r="Q12" i="3"/>
  <c r="AK11" i="3"/>
  <c r="W11" i="3"/>
  <c r="V11" i="3"/>
  <c r="U11" i="3"/>
  <c r="T11" i="3"/>
  <c r="S11" i="3"/>
  <c r="Q11" i="3"/>
  <c r="M11" i="3"/>
  <c r="K11" i="3" s="1"/>
  <c r="AJ11" i="3" s="1"/>
  <c r="AK10" i="3"/>
  <c r="AJ10" i="3"/>
  <c r="AF10" i="3"/>
  <c r="AH10" i="3" s="1"/>
  <c r="V10" i="3"/>
  <c r="W10" i="3" s="1"/>
  <c r="T10" i="3"/>
  <c r="R10" i="3"/>
  <c r="S10" i="3" s="1"/>
  <c r="Q10" i="3"/>
  <c r="P7" i="3"/>
  <c r="O7" i="3"/>
  <c r="M7" i="3"/>
  <c r="L7" i="3"/>
  <c r="J7" i="3"/>
  <c r="U69" i="10" l="1"/>
  <c r="U73" i="10"/>
  <c r="U75" i="10"/>
  <c r="P156" i="10"/>
  <c r="U61" i="10"/>
  <c r="U80" i="10"/>
  <c r="U89" i="10"/>
  <c r="U102" i="10"/>
  <c r="U105" i="10"/>
  <c r="X141" i="10"/>
  <c r="Y145" i="10"/>
  <c r="Y148" i="10"/>
  <c r="U16" i="10"/>
  <c r="U58" i="10"/>
  <c r="U59" i="10"/>
  <c r="Y119" i="10"/>
  <c r="U10" i="10"/>
  <c r="U17" i="10"/>
  <c r="U18" i="10"/>
  <c r="AK92" i="10"/>
  <c r="Q96" i="10"/>
  <c r="AJ111" i="10"/>
  <c r="T115" i="10"/>
  <c r="AJ118" i="10"/>
  <c r="U120" i="10"/>
  <c r="X137" i="10"/>
  <c r="U145" i="10"/>
  <c r="X146" i="10"/>
  <c r="X147" i="10"/>
  <c r="U148" i="10"/>
  <c r="X150" i="10"/>
  <c r="U22" i="10"/>
  <c r="U24" i="10"/>
  <c r="U26" i="10"/>
  <c r="W26" i="10"/>
  <c r="U42" i="10"/>
  <c r="U54" i="10"/>
  <c r="U71" i="10"/>
  <c r="U78" i="10"/>
  <c r="U82" i="10"/>
  <c r="U88" i="10"/>
  <c r="W88" i="10"/>
  <c r="U91" i="10"/>
  <c r="W91" i="10"/>
  <c r="Y99" i="10"/>
  <c r="K100" i="10"/>
  <c r="R100" i="10" s="1"/>
  <c r="S100" i="10" s="1"/>
  <c r="W105" i="10"/>
  <c r="R115" i="10"/>
  <c r="S115" i="10" s="1"/>
  <c r="U119" i="10"/>
  <c r="X142" i="10"/>
  <c r="X145" i="10"/>
  <c r="X148" i="10"/>
  <c r="U10" i="9"/>
  <c r="U16" i="9"/>
  <c r="U17" i="9"/>
  <c r="U18" i="9"/>
  <c r="U29" i="9"/>
  <c r="U43" i="9"/>
  <c r="U60" i="9"/>
  <c r="W60" i="9"/>
  <c r="U64" i="9"/>
  <c r="W64" i="9"/>
  <c r="U66" i="9"/>
  <c r="U68" i="9"/>
  <c r="U72" i="9"/>
  <c r="W72" i="9"/>
  <c r="U76" i="9"/>
  <c r="U81" i="9"/>
  <c r="AK92" i="9"/>
  <c r="T92" i="9"/>
  <c r="W93" i="9"/>
  <c r="AK96" i="9"/>
  <c r="Y99" i="9"/>
  <c r="U102" i="9"/>
  <c r="W105" i="9"/>
  <c r="R115" i="9"/>
  <c r="S115" i="9" s="1"/>
  <c r="U119" i="9"/>
  <c r="X137" i="9"/>
  <c r="Y146" i="9"/>
  <c r="X147" i="9"/>
  <c r="Y150" i="9"/>
  <c r="R96" i="9"/>
  <c r="S96" i="9" s="1"/>
  <c r="W99" i="9"/>
  <c r="T115" i="9"/>
  <c r="AJ118" i="9"/>
  <c r="U134" i="9"/>
  <c r="X142" i="9"/>
  <c r="Y147" i="9"/>
  <c r="X150" i="9"/>
  <c r="U151" i="9"/>
  <c r="U29" i="8"/>
  <c r="U34" i="8"/>
  <c r="U39" i="8"/>
  <c r="U42" i="8"/>
  <c r="U43" i="8"/>
  <c r="U46" i="8"/>
  <c r="U60" i="8"/>
  <c r="W60" i="8"/>
  <c r="U64" i="8"/>
  <c r="W64" i="8"/>
  <c r="U66" i="8"/>
  <c r="U68" i="8"/>
  <c r="U72" i="8"/>
  <c r="W72" i="8"/>
  <c r="U81" i="8"/>
  <c r="AK92" i="8"/>
  <c r="T92" i="8"/>
  <c r="W93" i="8"/>
  <c r="Y99" i="8"/>
  <c r="U112" i="8"/>
  <c r="W112" i="8"/>
  <c r="W113" i="8"/>
  <c r="U117" i="8"/>
  <c r="X141" i="8"/>
  <c r="X142" i="8"/>
  <c r="X150" i="8"/>
  <c r="P156" i="8"/>
  <c r="U26" i="8"/>
  <c r="W26" i="8"/>
  <c r="R96" i="8"/>
  <c r="S96" i="8" s="1"/>
  <c r="W97" i="8"/>
  <c r="W99" i="8"/>
  <c r="U132" i="8"/>
  <c r="X137" i="8"/>
  <c r="X147" i="8"/>
  <c r="W150" i="8"/>
  <c r="Y150" i="8" s="1"/>
  <c r="P156" i="7"/>
  <c r="Y99" i="7"/>
  <c r="T115" i="7"/>
  <c r="X137" i="7"/>
  <c r="X147" i="7"/>
  <c r="Y150" i="7"/>
  <c r="U29" i="7"/>
  <c r="U36" i="7"/>
  <c r="U42" i="7"/>
  <c r="U45" i="7"/>
  <c r="U47" i="7"/>
  <c r="U48" i="7"/>
  <c r="U71" i="7"/>
  <c r="U78" i="7"/>
  <c r="U82" i="7"/>
  <c r="U88" i="7"/>
  <c r="W88" i="7"/>
  <c r="U91" i="7"/>
  <c r="W91" i="7"/>
  <c r="AJ92" i="7"/>
  <c r="U93" i="7"/>
  <c r="U94" i="7"/>
  <c r="U103" i="7"/>
  <c r="R115" i="7"/>
  <c r="S115" i="7" s="1"/>
  <c r="X141" i="7"/>
  <c r="X142" i="7"/>
  <c r="W147" i="7"/>
  <c r="Y147" i="7" s="1"/>
  <c r="X150" i="7"/>
  <c r="U151" i="7"/>
  <c r="U17" i="6"/>
  <c r="U18" i="6"/>
  <c r="U29" i="6"/>
  <c r="U42" i="6"/>
  <c r="U59" i="6"/>
  <c r="U60" i="6"/>
  <c r="U65" i="6"/>
  <c r="W65" i="6"/>
  <c r="U68" i="6"/>
  <c r="U70" i="6"/>
  <c r="U72" i="6"/>
  <c r="W72" i="6"/>
  <c r="AK92" i="6"/>
  <c r="T92" i="6"/>
  <c r="U93" i="6"/>
  <c r="W93" i="6"/>
  <c r="AK96" i="6"/>
  <c r="Y99" i="6"/>
  <c r="W112" i="6"/>
  <c r="U113" i="6"/>
  <c r="W113" i="6"/>
  <c r="U117" i="6"/>
  <c r="U134" i="6"/>
  <c r="X137" i="6"/>
  <c r="X146" i="6"/>
  <c r="X147" i="6"/>
  <c r="Y148" i="6"/>
  <c r="X152" i="6"/>
  <c r="U153" i="6"/>
  <c r="U16" i="6"/>
  <c r="U22" i="6"/>
  <c r="U24" i="6"/>
  <c r="U26" i="6"/>
  <c r="W26" i="6"/>
  <c r="U74" i="6"/>
  <c r="U82" i="6"/>
  <c r="U88" i="6"/>
  <c r="W88" i="6"/>
  <c r="U91" i="6"/>
  <c r="W91" i="6"/>
  <c r="R96" i="6"/>
  <c r="S96" i="6" s="1"/>
  <c r="W97" i="6"/>
  <c r="W99" i="6"/>
  <c r="X142" i="6"/>
  <c r="X145" i="6"/>
  <c r="W146" i="6"/>
  <c r="Y146" i="6" s="1"/>
  <c r="X148" i="6"/>
  <c r="U149" i="6"/>
  <c r="Y152" i="6"/>
  <c r="Y153" i="6"/>
  <c r="U29" i="5"/>
  <c r="U34" i="5"/>
  <c r="U36" i="5"/>
  <c r="U38" i="5"/>
  <c r="U40" i="5"/>
  <c r="U44" i="5"/>
  <c r="U47" i="5"/>
  <c r="U54" i="5"/>
  <c r="U71" i="5"/>
  <c r="U78" i="5"/>
  <c r="U82" i="5"/>
  <c r="U88" i="5"/>
  <c r="W88" i="5"/>
  <c r="U91" i="5"/>
  <c r="W91" i="5"/>
  <c r="AJ92" i="5"/>
  <c r="U93" i="5"/>
  <c r="U97" i="5"/>
  <c r="W97" i="5"/>
  <c r="U99" i="5"/>
  <c r="W99" i="5"/>
  <c r="T115" i="5"/>
  <c r="U142" i="5"/>
  <c r="X150" i="5"/>
  <c r="U151" i="5"/>
  <c r="P156" i="5"/>
  <c r="R115" i="5"/>
  <c r="S115" i="5" s="1"/>
  <c r="X137" i="5"/>
  <c r="X141" i="5"/>
  <c r="X142" i="5"/>
  <c r="X147" i="5"/>
  <c r="W150" i="5"/>
  <c r="Y150" i="5" s="1"/>
  <c r="X142" i="4"/>
  <c r="X147" i="4"/>
  <c r="AJ118" i="4"/>
  <c r="P156" i="4"/>
  <c r="U22" i="4"/>
  <c r="U24" i="4"/>
  <c r="U26" i="4"/>
  <c r="W26" i="4"/>
  <c r="U31" i="4"/>
  <c r="U40" i="4"/>
  <c r="U41" i="4"/>
  <c r="U45" i="4"/>
  <c r="U46" i="4"/>
  <c r="U48" i="4"/>
  <c r="U58" i="4"/>
  <c r="U59" i="4"/>
  <c r="U61" i="4"/>
  <c r="U69" i="4"/>
  <c r="U73" i="4"/>
  <c r="U75" i="4"/>
  <c r="U80" i="4"/>
  <c r="U86" i="4"/>
  <c r="U89" i="4"/>
  <c r="U94" i="4"/>
  <c r="U98" i="4"/>
  <c r="U102" i="4"/>
  <c r="U105" i="4"/>
  <c r="W105" i="4"/>
  <c r="AK115" i="4"/>
  <c r="R115" i="4"/>
  <c r="S115" i="4" s="1"/>
  <c r="Y117" i="4"/>
  <c r="U119" i="4"/>
  <c r="U132" i="4"/>
  <c r="U134" i="4"/>
  <c r="X137" i="4"/>
  <c r="X141" i="4"/>
  <c r="U142" i="4"/>
  <c r="W142" i="4"/>
  <c r="Y142" i="4" s="1"/>
  <c r="X145" i="4"/>
  <c r="X146" i="4"/>
  <c r="U147" i="4"/>
  <c r="W147" i="4"/>
  <c r="Y147" i="4" s="1"/>
  <c r="X148" i="4"/>
  <c r="X150" i="4"/>
  <c r="U151" i="4"/>
  <c r="W50" i="10"/>
  <c r="U50" i="10"/>
  <c r="W52" i="10"/>
  <c r="U52" i="10"/>
  <c r="W56" i="10"/>
  <c r="U56" i="10"/>
  <c r="K154" i="10"/>
  <c r="AJ11" i="10"/>
  <c r="R11" i="10"/>
  <c r="K7" i="10"/>
  <c r="N14" i="10"/>
  <c r="R14" i="10"/>
  <c r="R154" i="10" s="1"/>
  <c r="AK20" i="10"/>
  <c r="R27" i="10"/>
  <c r="R28" i="10"/>
  <c r="U31" i="10"/>
  <c r="S32" i="10"/>
  <c r="V32" i="10"/>
  <c r="R39" i="10"/>
  <c r="T41" i="10"/>
  <c r="AJ41" i="10"/>
  <c r="AK43" i="10"/>
  <c r="AK154" i="10" s="1"/>
  <c r="R45" i="10"/>
  <c r="R46" i="10"/>
  <c r="R48" i="10"/>
  <c r="T50" i="10"/>
  <c r="AJ50" i="10"/>
  <c r="U51" i="10"/>
  <c r="T52" i="10"/>
  <c r="AJ52" i="10"/>
  <c r="U53" i="10"/>
  <c r="U55" i="10"/>
  <c r="R56" i="10"/>
  <c r="Y57" i="10"/>
  <c r="V57" i="10"/>
  <c r="W84" i="10"/>
  <c r="U84" i="10"/>
  <c r="W95" i="10"/>
  <c r="U95" i="10"/>
  <c r="Y95" i="10"/>
  <c r="W107" i="10"/>
  <c r="U107" i="10"/>
  <c r="Y107" i="10"/>
  <c r="W110" i="10"/>
  <c r="U110" i="10"/>
  <c r="Y110" i="10"/>
  <c r="W115" i="10"/>
  <c r="Y115" i="10" s="1"/>
  <c r="U115" i="10"/>
  <c r="W116" i="10"/>
  <c r="U116" i="10"/>
  <c r="W121" i="10"/>
  <c r="U121" i="10"/>
  <c r="W124" i="10"/>
  <c r="U124" i="10"/>
  <c r="U11" i="10"/>
  <c r="U14" i="10"/>
  <c r="R16" i="10"/>
  <c r="R17" i="10"/>
  <c r="R18" i="10"/>
  <c r="U19" i="10"/>
  <c r="T20" i="10"/>
  <c r="V20" i="10"/>
  <c r="V154" i="10" s="1"/>
  <c r="AJ20" i="10"/>
  <c r="U21" i="10"/>
  <c r="U23" i="10"/>
  <c r="U25" i="10"/>
  <c r="U27" i="10"/>
  <c r="U28" i="10"/>
  <c r="U30" i="10"/>
  <c r="R31" i="10"/>
  <c r="U34" i="10"/>
  <c r="U36" i="10"/>
  <c r="U38" i="10"/>
  <c r="U39" i="10"/>
  <c r="U40" i="10"/>
  <c r="U41" i="10"/>
  <c r="T43" i="10"/>
  <c r="U44" i="10"/>
  <c r="U45" i="10"/>
  <c r="U46" i="10"/>
  <c r="U47" i="10"/>
  <c r="U48" i="10"/>
  <c r="W60" i="10"/>
  <c r="U60" i="10"/>
  <c r="W63" i="10"/>
  <c r="U63" i="10"/>
  <c r="W92" i="10"/>
  <c r="U92" i="10"/>
  <c r="W96" i="10"/>
  <c r="U96" i="10"/>
  <c r="Y96" i="10"/>
  <c r="W101" i="10"/>
  <c r="U101" i="10"/>
  <c r="W106" i="10"/>
  <c r="U106" i="10"/>
  <c r="Y106" i="10"/>
  <c r="W109" i="10"/>
  <c r="U109" i="10"/>
  <c r="Y109" i="10"/>
  <c r="W111" i="10"/>
  <c r="U111" i="10"/>
  <c r="Y111" i="10"/>
  <c r="W114" i="10"/>
  <c r="U114" i="10"/>
  <c r="W118" i="10"/>
  <c r="U118" i="10"/>
  <c r="W122" i="10"/>
  <c r="U122" i="10"/>
  <c r="W125" i="10"/>
  <c r="U125" i="10"/>
  <c r="U64" i="10"/>
  <c r="W64" i="10"/>
  <c r="U65" i="10"/>
  <c r="W65" i="10"/>
  <c r="U66" i="10"/>
  <c r="U68" i="10"/>
  <c r="U70" i="10"/>
  <c r="U72" i="10"/>
  <c r="W72" i="10"/>
  <c r="T73" i="10"/>
  <c r="T154" i="10" s="1"/>
  <c r="U74" i="10"/>
  <c r="U76" i="10"/>
  <c r="U79" i="10"/>
  <c r="U81" i="10"/>
  <c r="U83" i="10"/>
  <c r="AK84" i="10"/>
  <c r="U87" i="10"/>
  <c r="U90" i="10"/>
  <c r="R92" i="10"/>
  <c r="S92" i="10" s="1"/>
  <c r="T92" i="10"/>
  <c r="U93" i="10"/>
  <c r="W93" i="10"/>
  <c r="U94" i="10"/>
  <c r="T95" i="10"/>
  <c r="AK95" i="10"/>
  <c r="R96" i="10"/>
  <c r="S96" i="10" s="1"/>
  <c r="T96" i="10"/>
  <c r="U97" i="10"/>
  <c r="W97" i="10"/>
  <c r="U98" i="10"/>
  <c r="U99" i="10"/>
  <c r="W99" i="10"/>
  <c r="Q100" i="10"/>
  <c r="AJ100" i="10"/>
  <c r="AJ154" i="10" s="1"/>
  <c r="U103" i="10"/>
  <c r="T106" i="10"/>
  <c r="AK106" i="10"/>
  <c r="T107" i="10"/>
  <c r="AK107" i="10"/>
  <c r="T109" i="10"/>
  <c r="AK109" i="10"/>
  <c r="T110" i="10"/>
  <c r="AK110" i="10"/>
  <c r="T111" i="10"/>
  <c r="AK111" i="10"/>
  <c r="U112" i="10"/>
  <c r="W112" i="10"/>
  <c r="U113" i="10"/>
  <c r="W113" i="10"/>
  <c r="U117" i="10"/>
  <c r="T118" i="10"/>
  <c r="T121" i="10"/>
  <c r="AK121" i="10"/>
  <c r="T122" i="10"/>
  <c r="AK122" i="10"/>
  <c r="T124" i="10"/>
  <c r="AK124" i="10"/>
  <c r="T125" i="10"/>
  <c r="AK125" i="10"/>
  <c r="W126" i="10"/>
  <c r="U126" i="10"/>
  <c r="W127" i="10"/>
  <c r="U127" i="10"/>
  <c r="W128" i="10"/>
  <c r="U128" i="10"/>
  <c r="O156" i="10"/>
  <c r="Q92" i="10"/>
  <c r="Q154" i="10" s="1"/>
  <c r="V100" i="10"/>
  <c r="V104" i="10"/>
  <c r="V108" i="10"/>
  <c r="V123" i="10"/>
  <c r="AK126" i="10"/>
  <c r="T126" i="10"/>
  <c r="AJ126" i="10"/>
  <c r="AJ127" i="10"/>
  <c r="AJ128" i="10"/>
  <c r="AJ129" i="10"/>
  <c r="V130" i="10"/>
  <c r="U131" i="10"/>
  <c r="AJ131" i="10"/>
  <c r="U132" i="10"/>
  <c r="AJ132" i="10"/>
  <c r="U134" i="10"/>
  <c r="AJ134" i="10"/>
  <c r="T135" i="10"/>
  <c r="V135" i="10"/>
  <c r="AK135" i="10"/>
  <c r="T136" i="10"/>
  <c r="V136" i="10"/>
  <c r="AJ136" i="10"/>
  <c r="Q137" i="10"/>
  <c r="W137" i="10"/>
  <c r="Y137" i="10" s="1"/>
  <c r="U141" i="10"/>
  <c r="W141" i="10"/>
  <c r="Y141" i="10" s="1"/>
  <c r="Q142" i="10"/>
  <c r="W142" i="10"/>
  <c r="Y142" i="10" s="1"/>
  <c r="R145" i="10"/>
  <c r="S145" i="10" s="1"/>
  <c r="U147" i="10"/>
  <c r="W147" i="10"/>
  <c r="Y147" i="10" s="1"/>
  <c r="R148" i="10"/>
  <c r="S148" i="10" s="1"/>
  <c r="U150" i="10"/>
  <c r="W150" i="10"/>
  <c r="Y150" i="10" s="1"/>
  <c r="U151" i="10"/>
  <c r="R152" i="10"/>
  <c r="S152" i="10" s="1"/>
  <c r="X152" i="10"/>
  <c r="X153" i="10"/>
  <c r="T127" i="10"/>
  <c r="T128" i="10"/>
  <c r="T129" i="10"/>
  <c r="V129" i="10"/>
  <c r="T131" i="10"/>
  <c r="Y131" i="10" s="1"/>
  <c r="T132" i="10"/>
  <c r="Y132" i="10" s="1"/>
  <c r="V133" i="10"/>
  <c r="T134" i="10"/>
  <c r="Y134" i="10" s="1"/>
  <c r="R137" i="10"/>
  <c r="S137" i="10" s="1"/>
  <c r="R142" i="10"/>
  <c r="S142" i="10" s="1"/>
  <c r="R147" i="10"/>
  <c r="S147" i="10" s="1"/>
  <c r="R150" i="10"/>
  <c r="S150" i="10" s="1"/>
  <c r="U152" i="10"/>
  <c r="U153" i="10"/>
  <c r="AJ11" i="9"/>
  <c r="R11" i="9"/>
  <c r="W50" i="9"/>
  <c r="U50" i="9"/>
  <c r="W52" i="9"/>
  <c r="U52" i="9"/>
  <c r="W56" i="9"/>
  <c r="U56" i="9"/>
  <c r="W92" i="9"/>
  <c r="U92" i="9"/>
  <c r="W108" i="9"/>
  <c r="U108" i="9"/>
  <c r="Y108" i="9"/>
  <c r="W32" i="9"/>
  <c r="U32" i="9"/>
  <c r="W84" i="9"/>
  <c r="U84" i="9"/>
  <c r="W101" i="9"/>
  <c r="U101" i="9"/>
  <c r="W104" i="9"/>
  <c r="U104" i="9"/>
  <c r="Y104" i="9"/>
  <c r="U11" i="9"/>
  <c r="U14" i="9"/>
  <c r="R16" i="9"/>
  <c r="R17" i="9"/>
  <c r="R18" i="9"/>
  <c r="U19" i="9"/>
  <c r="T20" i="9"/>
  <c r="V20" i="9"/>
  <c r="U21" i="9"/>
  <c r="U23" i="9"/>
  <c r="U25" i="9"/>
  <c r="U27" i="9"/>
  <c r="U28" i="9"/>
  <c r="U30" i="9"/>
  <c r="R31" i="9"/>
  <c r="R32" i="9"/>
  <c r="U34" i="9"/>
  <c r="U36" i="9"/>
  <c r="U38" i="9"/>
  <c r="U39" i="9"/>
  <c r="U40" i="9"/>
  <c r="U41" i="9"/>
  <c r="AK41" i="9"/>
  <c r="T43" i="9"/>
  <c r="U44" i="9"/>
  <c r="U45" i="9"/>
  <c r="U46" i="9"/>
  <c r="U47" i="9"/>
  <c r="U48" i="9"/>
  <c r="U54" i="9"/>
  <c r="AK56" i="9"/>
  <c r="U58" i="9"/>
  <c r="U59" i="9"/>
  <c r="U61" i="9"/>
  <c r="U69" i="9"/>
  <c r="U71" i="9"/>
  <c r="U73" i="9"/>
  <c r="AK73" i="9"/>
  <c r="U75" i="9"/>
  <c r="U78" i="9"/>
  <c r="U80" i="9"/>
  <c r="U82" i="9"/>
  <c r="U86" i="9"/>
  <c r="U88" i="9"/>
  <c r="W88" i="9"/>
  <c r="U89" i="9"/>
  <c r="U91" i="9"/>
  <c r="W91" i="9"/>
  <c r="J154" i="9"/>
  <c r="Q92" i="9"/>
  <c r="Q154" i="9" s="1"/>
  <c r="Q96" i="9"/>
  <c r="K100" i="9"/>
  <c r="K154" i="9" s="1"/>
  <c r="W103" i="9"/>
  <c r="U103" i="9"/>
  <c r="AK104" i="9"/>
  <c r="Y106" i="9"/>
  <c r="U106" i="9"/>
  <c r="Y107" i="9"/>
  <c r="U107" i="9"/>
  <c r="AK108" i="9"/>
  <c r="AK109" i="9"/>
  <c r="T109" i="9"/>
  <c r="W109" i="9"/>
  <c r="AK110" i="9"/>
  <c r="T110" i="9"/>
  <c r="W110" i="9"/>
  <c r="O111" i="9"/>
  <c r="W112" i="9"/>
  <c r="U112" i="9"/>
  <c r="W113" i="9"/>
  <c r="U113" i="9"/>
  <c r="W115" i="9"/>
  <c r="Y115" i="9" s="1"/>
  <c r="U115" i="9"/>
  <c r="W116" i="9"/>
  <c r="U116" i="9"/>
  <c r="W121" i="9"/>
  <c r="U121" i="9"/>
  <c r="W124" i="9"/>
  <c r="U124" i="9"/>
  <c r="N14" i="9"/>
  <c r="R14" i="9"/>
  <c r="O154" i="9"/>
  <c r="P156" i="9" s="1"/>
  <c r="AK20" i="9"/>
  <c r="R27" i="9"/>
  <c r="R28" i="9"/>
  <c r="AN154" i="9"/>
  <c r="S32" i="9"/>
  <c r="T41" i="9"/>
  <c r="R45" i="9"/>
  <c r="R46" i="9"/>
  <c r="R48" i="9"/>
  <c r="V57" i="9"/>
  <c r="T73" i="9"/>
  <c r="R92" i="9"/>
  <c r="S92" i="9" s="1"/>
  <c r="V95" i="9"/>
  <c r="V96" i="9"/>
  <c r="Q100" i="9"/>
  <c r="W100" i="9"/>
  <c r="U100" i="9"/>
  <c r="AK106" i="9"/>
  <c r="T106" i="9"/>
  <c r="AK107" i="9"/>
  <c r="T107" i="9"/>
  <c r="U109" i="9"/>
  <c r="U110" i="9"/>
  <c r="Y111" i="9"/>
  <c r="W111" i="9"/>
  <c r="T112" i="9"/>
  <c r="W114" i="9"/>
  <c r="U114" i="9"/>
  <c r="W118" i="9"/>
  <c r="U118" i="9"/>
  <c r="W122" i="9"/>
  <c r="U122" i="9"/>
  <c r="W125" i="9"/>
  <c r="Y125" i="9" s="1"/>
  <c r="U125" i="9"/>
  <c r="U117" i="9"/>
  <c r="T118" i="9"/>
  <c r="T121" i="9"/>
  <c r="AK121" i="9"/>
  <c r="T122" i="9"/>
  <c r="AK122" i="9"/>
  <c r="T124" i="9"/>
  <c r="AK124" i="9"/>
  <c r="W126" i="9"/>
  <c r="U126" i="9"/>
  <c r="W127" i="9"/>
  <c r="U127" i="9"/>
  <c r="W128" i="9"/>
  <c r="U128" i="9"/>
  <c r="V123" i="9"/>
  <c r="AK125" i="9"/>
  <c r="AJ125" i="9"/>
  <c r="AJ126" i="9"/>
  <c r="AJ127" i="9"/>
  <c r="AJ128" i="9"/>
  <c r="AJ129" i="9"/>
  <c r="V130" i="9"/>
  <c r="U131" i="9"/>
  <c r="AJ131" i="9"/>
  <c r="U132" i="9"/>
  <c r="AJ132" i="9"/>
  <c r="AJ134" i="9"/>
  <c r="T135" i="9"/>
  <c r="V135" i="9"/>
  <c r="AK135" i="9"/>
  <c r="T136" i="9"/>
  <c r="V136" i="9"/>
  <c r="AJ136" i="9"/>
  <c r="Q137" i="9"/>
  <c r="W137" i="9"/>
  <c r="Y137" i="9" s="1"/>
  <c r="U141" i="9"/>
  <c r="W141" i="9"/>
  <c r="Y141" i="9" s="1"/>
  <c r="Q142" i="9"/>
  <c r="W142" i="9"/>
  <c r="Y142" i="9" s="1"/>
  <c r="R145" i="9"/>
  <c r="S145" i="9" s="1"/>
  <c r="X145" i="9"/>
  <c r="X146" i="9"/>
  <c r="R148" i="9"/>
  <c r="S148" i="9" s="1"/>
  <c r="X148" i="9"/>
  <c r="R152" i="9"/>
  <c r="S152" i="9" s="1"/>
  <c r="X152" i="9"/>
  <c r="X153" i="9"/>
  <c r="T126" i="9"/>
  <c r="T127" i="9"/>
  <c r="T128" i="9"/>
  <c r="T129" i="9"/>
  <c r="V129" i="9"/>
  <c r="T131" i="9"/>
  <c r="Y131" i="9" s="1"/>
  <c r="T132" i="9"/>
  <c r="Y132" i="9" s="1"/>
  <c r="V133" i="9"/>
  <c r="T134" i="9"/>
  <c r="Y134" i="9" s="1"/>
  <c r="R137" i="9"/>
  <c r="S137" i="9" s="1"/>
  <c r="R142" i="9"/>
  <c r="S142" i="9" s="1"/>
  <c r="U145" i="9"/>
  <c r="U146" i="9"/>
  <c r="R147" i="9"/>
  <c r="S147" i="9" s="1"/>
  <c r="U148" i="9"/>
  <c r="U149" i="9"/>
  <c r="R150" i="9"/>
  <c r="S150" i="9" s="1"/>
  <c r="U152" i="9"/>
  <c r="U153" i="9"/>
  <c r="W32" i="8"/>
  <c r="U32" i="8"/>
  <c r="W84" i="8"/>
  <c r="U84" i="8"/>
  <c r="K154" i="8"/>
  <c r="AJ11" i="8"/>
  <c r="R11" i="8"/>
  <c r="W50" i="8"/>
  <c r="U50" i="8"/>
  <c r="W52" i="8"/>
  <c r="U52" i="8"/>
  <c r="W56" i="8"/>
  <c r="U56" i="8"/>
  <c r="W92" i="8"/>
  <c r="U92" i="8"/>
  <c r="U11" i="8"/>
  <c r="U14" i="8"/>
  <c r="R16" i="8"/>
  <c r="R17" i="8"/>
  <c r="R18" i="8"/>
  <c r="U19" i="8"/>
  <c r="T20" i="8"/>
  <c r="V20" i="8"/>
  <c r="AJ20" i="8"/>
  <c r="U21" i="8"/>
  <c r="U23" i="8"/>
  <c r="U25" i="8"/>
  <c r="U27" i="8"/>
  <c r="U28" i="8"/>
  <c r="U30" i="8"/>
  <c r="R31" i="8"/>
  <c r="U41" i="8"/>
  <c r="AK41" i="8"/>
  <c r="T43" i="8"/>
  <c r="AJ43" i="8"/>
  <c r="U44" i="8"/>
  <c r="U47" i="8"/>
  <c r="U48" i="8"/>
  <c r="AK50" i="8"/>
  <c r="AK52" i="8"/>
  <c r="U54" i="8"/>
  <c r="AK56" i="8"/>
  <c r="U58" i="8"/>
  <c r="U59" i="8"/>
  <c r="U61" i="8"/>
  <c r="U69" i="8"/>
  <c r="U71" i="8"/>
  <c r="U73" i="8"/>
  <c r="AK73" i="8"/>
  <c r="U75" i="8"/>
  <c r="U78" i="8"/>
  <c r="U80" i="8"/>
  <c r="U82" i="8"/>
  <c r="U86" i="8"/>
  <c r="U88" i="8"/>
  <c r="W88" i="8"/>
  <c r="U89" i="8"/>
  <c r="U91" i="8"/>
  <c r="W91" i="8"/>
  <c r="J154" i="8"/>
  <c r="O156" i="8" s="1"/>
  <c r="Q92" i="8"/>
  <c r="Q96" i="8"/>
  <c r="K100" i="8"/>
  <c r="AK100" i="8"/>
  <c r="V100" i="8"/>
  <c r="AL100" i="8"/>
  <c r="U101" i="8"/>
  <c r="V106" i="8"/>
  <c r="V107" i="8"/>
  <c r="W114" i="8"/>
  <c r="U114" i="8"/>
  <c r="W115" i="8"/>
  <c r="Y115" i="8" s="1"/>
  <c r="U115" i="8"/>
  <c r="W116" i="8"/>
  <c r="U116" i="8"/>
  <c r="Q154" i="8"/>
  <c r="N14" i="8"/>
  <c r="R14" i="8"/>
  <c r="AK20" i="8"/>
  <c r="R27" i="8"/>
  <c r="R28" i="8"/>
  <c r="AN154" i="8"/>
  <c r="U31" i="8"/>
  <c r="S32" i="8"/>
  <c r="U35" i="8"/>
  <c r="U37" i="8"/>
  <c r="R39" i="8"/>
  <c r="T41" i="8"/>
  <c r="R45" i="8"/>
  <c r="R46" i="8"/>
  <c r="R48" i="8"/>
  <c r="T50" i="8"/>
  <c r="T52" i="8"/>
  <c r="R56" i="8"/>
  <c r="V57" i="8"/>
  <c r="T73" i="8"/>
  <c r="R92" i="8"/>
  <c r="S92" i="8" s="1"/>
  <c r="V95" i="8"/>
  <c r="V96" i="8"/>
  <c r="W102" i="8"/>
  <c r="U102" i="8"/>
  <c r="W105" i="8"/>
  <c r="U105" i="8"/>
  <c r="V104" i="8"/>
  <c r="V108" i="8"/>
  <c r="AJ111" i="8"/>
  <c r="T114" i="8"/>
  <c r="AJ114" i="8"/>
  <c r="R115" i="8"/>
  <c r="S115" i="8" s="1"/>
  <c r="T115" i="8"/>
  <c r="U118" i="8"/>
  <c r="AJ118" i="8"/>
  <c r="U119" i="8"/>
  <c r="U120" i="8"/>
  <c r="V123" i="8"/>
  <c r="AK126" i="8"/>
  <c r="AJ126" i="8"/>
  <c r="T126" i="8"/>
  <c r="W127" i="8"/>
  <c r="Y127" i="8" s="1"/>
  <c r="U127" i="8"/>
  <c r="W128" i="8"/>
  <c r="U128" i="8"/>
  <c r="Y131" i="8"/>
  <c r="V109" i="8"/>
  <c r="V110" i="8"/>
  <c r="V111" i="8"/>
  <c r="T118" i="8"/>
  <c r="Y118" i="8" s="1"/>
  <c r="V121" i="8"/>
  <c r="V122" i="8"/>
  <c r="V124" i="8"/>
  <c r="V125" i="8"/>
  <c r="W126" i="8"/>
  <c r="Y126" i="8" s="1"/>
  <c r="U126" i="8"/>
  <c r="AJ127" i="8"/>
  <c r="AJ128" i="8"/>
  <c r="AJ129" i="8"/>
  <c r="V130" i="8"/>
  <c r="U131" i="8"/>
  <c r="AJ131" i="8"/>
  <c r="AJ132" i="8"/>
  <c r="U134" i="8"/>
  <c r="AJ134" i="8"/>
  <c r="T135" i="8"/>
  <c r="V135" i="8"/>
  <c r="AK135" i="8"/>
  <c r="AK154" i="8" s="1"/>
  <c r="T136" i="8"/>
  <c r="V136" i="8"/>
  <c r="AJ136" i="8"/>
  <c r="Q137" i="8"/>
  <c r="W137" i="8"/>
  <c r="Y137" i="8" s="1"/>
  <c r="W141" i="8"/>
  <c r="Y141" i="8" s="1"/>
  <c r="Q142" i="8"/>
  <c r="W142" i="8"/>
  <c r="Y142" i="8" s="1"/>
  <c r="R145" i="8"/>
  <c r="S145" i="8" s="1"/>
  <c r="X145" i="8"/>
  <c r="X146" i="8"/>
  <c r="R148" i="8"/>
  <c r="S148" i="8" s="1"/>
  <c r="X148" i="8"/>
  <c r="R152" i="8"/>
  <c r="S152" i="8" s="1"/>
  <c r="X152" i="8"/>
  <c r="X153" i="8"/>
  <c r="T127" i="8"/>
  <c r="T128" i="8"/>
  <c r="T129" i="8"/>
  <c r="V129" i="8"/>
  <c r="T131" i="8"/>
  <c r="T132" i="8"/>
  <c r="Y132" i="8" s="1"/>
  <c r="V133" i="8"/>
  <c r="T134" i="8"/>
  <c r="Y134" i="8" s="1"/>
  <c r="R137" i="8"/>
  <c r="S137" i="8" s="1"/>
  <c r="R142" i="8"/>
  <c r="S142" i="8" s="1"/>
  <c r="U145" i="8"/>
  <c r="U146" i="8"/>
  <c r="R147" i="8"/>
  <c r="S147" i="8" s="1"/>
  <c r="U148" i="8"/>
  <c r="U149" i="8"/>
  <c r="R150" i="8"/>
  <c r="S150" i="8" s="1"/>
  <c r="U152" i="8"/>
  <c r="U153" i="8"/>
  <c r="W32" i="7"/>
  <c r="U32" i="7"/>
  <c r="W50" i="7"/>
  <c r="U50" i="7"/>
  <c r="W52" i="7"/>
  <c r="U52" i="7"/>
  <c r="W92" i="7"/>
  <c r="U92" i="7"/>
  <c r="K154" i="7"/>
  <c r="AJ11" i="7"/>
  <c r="R11" i="7"/>
  <c r="K7" i="7"/>
  <c r="W84" i="7"/>
  <c r="U84" i="7"/>
  <c r="W95" i="7"/>
  <c r="U95" i="7"/>
  <c r="Y95" i="7"/>
  <c r="W96" i="7"/>
  <c r="U96" i="7"/>
  <c r="Y96" i="7"/>
  <c r="N14" i="7"/>
  <c r="R14" i="7"/>
  <c r="R154" i="7" s="1"/>
  <c r="AK20" i="7"/>
  <c r="R27" i="7"/>
  <c r="R28" i="7"/>
  <c r="AN154" i="7"/>
  <c r="U31" i="7"/>
  <c r="S32" i="7"/>
  <c r="U37" i="7"/>
  <c r="R39" i="7"/>
  <c r="T41" i="7"/>
  <c r="AJ41" i="7"/>
  <c r="AK43" i="7"/>
  <c r="R45" i="7"/>
  <c r="R46" i="7"/>
  <c r="R48" i="7"/>
  <c r="U49" i="7"/>
  <c r="T50" i="7"/>
  <c r="AJ50" i="7"/>
  <c r="U51" i="7"/>
  <c r="T52" i="7"/>
  <c r="AJ52" i="7"/>
  <c r="U53" i="7"/>
  <c r="U55" i="7"/>
  <c r="R56" i="7"/>
  <c r="V56" i="7"/>
  <c r="V57" i="7"/>
  <c r="U60" i="7"/>
  <c r="W60" i="7"/>
  <c r="U63" i="7"/>
  <c r="W63" i="7"/>
  <c r="U64" i="7"/>
  <c r="W64" i="7"/>
  <c r="U65" i="7"/>
  <c r="W65" i="7"/>
  <c r="U66" i="7"/>
  <c r="U68" i="7"/>
  <c r="U70" i="7"/>
  <c r="U72" i="7"/>
  <c r="W72" i="7"/>
  <c r="T73" i="7"/>
  <c r="U74" i="7"/>
  <c r="U76" i="7"/>
  <c r="U79" i="7"/>
  <c r="U81" i="7"/>
  <c r="U83" i="7"/>
  <c r="AK84" i="7"/>
  <c r="U87" i="7"/>
  <c r="U90" i="7"/>
  <c r="R92" i="7"/>
  <c r="S92" i="7" s="1"/>
  <c r="T92" i="7"/>
  <c r="W93" i="7"/>
  <c r="T95" i="7"/>
  <c r="AK95" i="7"/>
  <c r="AK154" i="7" s="1"/>
  <c r="R96" i="7"/>
  <c r="S96" i="7" s="1"/>
  <c r="T96" i="7"/>
  <c r="U97" i="7"/>
  <c r="W97" i="7"/>
  <c r="U98" i="7"/>
  <c r="U99" i="7"/>
  <c r="W99" i="7"/>
  <c r="AL100" i="7"/>
  <c r="Q100" i="7"/>
  <c r="W106" i="7"/>
  <c r="U106" i="7"/>
  <c r="Y106" i="7"/>
  <c r="W107" i="7"/>
  <c r="U107" i="7"/>
  <c r="Y107" i="7"/>
  <c r="W109" i="7"/>
  <c r="U109" i="7"/>
  <c r="Y109" i="7"/>
  <c r="W110" i="7"/>
  <c r="U110" i="7"/>
  <c r="Y110" i="7"/>
  <c r="W111" i="7"/>
  <c r="U111" i="7"/>
  <c r="Y111" i="7"/>
  <c r="W114" i="7"/>
  <c r="U114" i="7"/>
  <c r="W116" i="7"/>
  <c r="U116" i="7"/>
  <c r="U11" i="7"/>
  <c r="U14" i="7"/>
  <c r="R16" i="7"/>
  <c r="R17" i="7"/>
  <c r="R18" i="7"/>
  <c r="U19" i="7"/>
  <c r="T20" i="7"/>
  <c r="V20" i="7"/>
  <c r="V154" i="7" s="1"/>
  <c r="AJ20" i="7"/>
  <c r="U21" i="7"/>
  <c r="U23" i="7"/>
  <c r="U25" i="7"/>
  <c r="U27" i="7"/>
  <c r="U28" i="7"/>
  <c r="U30" i="7"/>
  <c r="R31" i="7"/>
  <c r="U34" i="7"/>
  <c r="U40" i="7"/>
  <c r="U41" i="7"/>
  <c r="T43" i="7"/>
  <c r="T154" i="7" s="1"/>
  <c r="U44" i="7"/>
  <c r="O156" i="7"/>
  <c r="Q92" i="7"/>
  <c r="Q154" i="7" s="1"/>
  <c r="Q96" i="7"/>
  <c r="R100" i="7"/>
  <c r="S100" i="7" s="1"/>
  <c r="AJ100" i="7"/>
  <c r="AJ154" i="7" s="1"/>
  <c r="AK100" i="7"/>
  <c r="V100" i="7"/>
  <c r="W101" i="7"/>
  <c r="U101" i="7"/>
  <c r="W115" i="7"/>
  <c r="Y115" i="7" s="1"/>
  <c r="U115" i="7"/>
  <c r="W118" i="7"/>
  <c r="U118" i="7"/>
  <c r="W121" i="7"/>
  <c r="U121" i="7"/>
  <c r="W122" i="7"/>
  <c r="U122" i="7"/>
  <c r="W124" i="7"/>
  <c r="U124" i="7"/>
  <c r="W125" i="7"/>
  <c r="U125" i="7"/>
  <c r="Y105" i="7"/>
  <c r="T106" i="7"/>
  <c r="AK106" i="7"/>
  <c r="T107" i="7"/>
  <c r="AK107" i="7"/>
  <c r="T109" i="7"/>
  <c r="AK109" i="7"/>
  <c r="T110" i="7"/>
  <c r="AK110" i="7"/>
  <c r="R111" i="7"/>
  <c r="S111" i="7" s="1"/>
  <c r="T111" i="7"/>
  <c r="U112" i="7"/>
  <c r="W112" i="7"/>
  <c r="U113" i="7"/>
  <c r="W113" i="7"/>
  <c r="AK114" i="7"/>
  <c r="U117" i="7"/>
  <c r="T118" i="7"/>
  <c r="AK118" i="7"/>
  <c r="T121" i="7"/>
  <c r="AK121" i="7"/>
  <c r="T122" i="7"/>
  <c r="AK122" i="7"/>
  <c r="T124" i="7"/>
  <c r="AK124" i="7"/>
  <c r="T125" i="7"/>
  <c r="AK125" i="7"/>
  <c r="W126" i="7"/>
  <c r="U126" i="7"/>
  <c r="Y134" i="7"/>
  <c r="V104" i="7"/>
  <c r="U105" i="7"/>
  <c r="V108" i="7"/>
  <c r="T114" i="7"/>
  <c r="U119" i="7"/>
  <c r="U120" i="7"/>
  <c r="V123" i="7"/>
  <c r="AK126" i="7"/>
  <c r="AJ126" i="7"/>
  <c r="T126" i="7"/>
  <c r="W127" i="7"/>
  <c r="U127" i="7"/>
  <c r="W128" i="7"/>
  <c r="U128" i="7"/>
  <c r="AJ127" i="7"/>
  <c r="AJ128" i="7"/>
  <c r="AJ129" i="7"/>
  <c r="V130" i="7"/>
  <c r="U131" i="7"/>
  <c r="AJ131" i="7"/>
  <c r="AJ132" i="7"/>
  <c r="AJ134" i="7"/>
  <c r="T135" i="7"/>
  <c r="V135" i="7"/>
  <c r="AK135" i="7"/>
  <c r="T136" i="7"/>
  <c r="V136" i="7"/>
  <c r="AJ136" i="7"/>
  <c r="Q137" i="7"/>
  <c r="W137" i="7"/>
  <c r="Y137" i="7" s="1"/>
  <c r="W141" i="7"/>
  <c r="Y141" i="7" s="1"/>
  <c r="Q142" i="7"/>
  <c r="W142" i="7"/>
  <c r="Y142" i="7" s="1"/>
  <c r="R145" i="7"/>
  <c r="S145" i="7" s="1"/>
  <c r="X145" i="7"/>
  <c r="X146" i="7"/>
  <c r="R148" i="7"/>
  <c r="S148" i="7" s="1"/>
  <c r="X148" i="7"/>
  <c r="R152" i="7"/>
  <c r="S152" i="7" s="1"/>
  <c r="X152" i="7"/>
  <c r="X153" i="7"/>
  <c r="T127" i="7"/>
  <c r="T128" i="7"/>
  <c r="T129" i="7"/>
  <c r="V129" i="7"/>
  <c r="T131" i="7"/>
  <c r="Y131" i="7" s="1"/>
  <c r="T132" i="7"/>
  <c r="Y132" i="7" s="1"/>
  <c r="V133" i="7"/>
  <c r="T134" i="7"/>
  <c r="R137" i="7"/>
  <c r="S137" i="7" s="1"/>
  <c r="R142" i="7"/>
  <c r="S142" i="7" s="1"/>
  <c r="U145" i="7"/>
  <c r="U146" i="7"/>
  <c r="R147" i="7"/>
  <c r="S147" i="7" s="1"/>
  <c r="U148" i="7"/>
  <c r="U149" i="7"/>
  <c r="R150" i="7"/>
  <c r="S150" i="7" s="1"/>
  <c r="U152" i="7"/>
  <c r="U153" i="7"/>
  <c r="W32" i="6"/>
  <c r="U32" i="6"/>
  <c r="W50" i="6"/>
  <c r="U50" i="6"/>
  <c r="W52" i="6"/>
  <c r="U52" i="6"/>
  <c r="W56" i="6"/>
  <c r="U56" i="6"/>
  <c r="U11" i="6"/>
  <c r="R16" i="6"/>
  <c r="R17" i="6"/>
  <c r="R18" i="6"/>
  <c r="U19" i="6"/>
  <c r="T20" i="6"/>
  <c r="T154" i="6" s="1"/>
  <c r="V20" i="6"/>
  <c r="AJ20" i="6"/>
  <c r="U21" i="6"/>
  <c r="U23" i="6"/>
  <c r="U25" i="6"/>
  <c r="U27" i="6"/>
  <c r="U28" i="6"/>
  <c r="U30" i="6"/>
  <c r="R31" i="6"/>
  <c r="R32" i="6"/>
  <c r="U39" i="6"/>
  <c r="U40" i="6"/>
  <c r="U41" i="6"/>
  <c r="AK41" i="6"/>
  <c r="AK154" i="6" s="1"/>
  <c r="T43" i="6"/>
  <c r="AJ43" i="6"/>
  <c r="U44" i="6"/>
  <c r="U45" i="6"/>
  <c r="U46" i="6"/>
  <c r="U47" i="6"/>
  <c r="U48" i="6"/>
  <c r="AK50" i="6"/>
  <c r="AK52" i="6"/>
  <c r="U54" i="6"/>
  <c r="AK56" i="6"/>
  <c r="Y60" i="6"/>
  <c r="U61" i="6"/>
  <c r="Y63" i="6"/>
  <c r="U71" i="6"/>
  <c r="U73" i="6"/>
  <c r="AK73" i="6"/>
  <c r="U75" i="6"/>
  <c r="U78" i="6"/>
  <c r="W101" i="6"/>
  <c r="U101" i="6"/>
  <c r="W114" i="6"/>
  <c r="U114" i="6"/>
  <c r="W115" i="6"/>
  <c r="Y115" i="6" s="1"/>
  <c r="U115" i="6"/>
  <c r="W116" i="6"/>
  <c r="U116" i="6"/>
  <c r="S10" i="6"/>
  <c r="U10" i="6"/>
  <c r="W10" i="6"/>
  <c r="R11" i="6"/>
  <c r="AJ11" i="6"/>
  <c r="N14" i="6"/>
  <c r="R14" i="6"/>
  <c r="AK20" i="6"/>
  <c r="R27" i="6"/>
  <c r="R28" i="6"/>
  <c r="AN154" i="6"/>
  <c r="U31" i="6"/>
  <c r="S32" i="6"/>
  <c r="U35" i="6"/>
  <c r="U37" i="6"/>
  <c r="R39" i="6"/>
  <c r="T41" i="6"/>
  <c r="R45" i="6"/>
  <c r="R46" i="6"/>
  <c r="R48" i="6"/>
  <c r="T50" i="6"/>
  <c r="T52" i="6"/>
  <c r="R56" i="6"/>
  <c r="V57" i="6"/>
  <c r="T73" i="6"/>
  <c r="W92" i="6"/>
  <c r="U92" i="6"/>
  <c r="V84" i="6"/>
  <c r="O156" i="6"/>
  <c r="Q92" i="6"/>
  <c r="Q154" i="6" s="1"/>
  <c r="Q96" i="6"/>
  <c r="K100" i="6"/>
  <c r="V100" i="6"/>
  <c r="U102" i="6"/>
  <c r="V104" i="6"/>
  <c r="U105" i="6"/>
  <c r="W105" i="6"/>
  <c r="V108" i="6"/>
  <c r="AJ111" i="6"/>
  <c r="T114" i="6"/>
  <c r="AJ114" i="6"/>
  <c r="R115" i="6"/>
  <c r="S115" i="6" s="1"/>
  <c r="T115" i="6"/>
  <c r="U118" i="6"/>
  <c r="AJ118" i="6"/>
  <c r="U119" i="6"/>
  <c r="U120" i="6"/>
  <c r="V123" i="6"/>
  <c r="AK125" i="6"/>
  <c r="T125" i="6"/>
  <c r="AJ125" i="6"/>
  <c r="W126" i="6"/>
  <c r="U126" i="6"/>
  <c r="W127" i="6"/>
  <c r="Y127" i="6" s="1"/>
  <c r="U127" i="6"/>
  <c r="W128" i="6"/>
  <c r="U128" i="6"/>
  <c r="U79" i="6"/>
  <c r="U81" i="6"/>
  <c r="U83" i="6"/>
  <c r="U87" i="6"/>
  <c r="U90" i="6"/>
  <c r="R92" i="6"/>
  <c r="S92" i="6" s="1"/>
  <c r="V95" i="6"/>
  <c r="V96" i="6"/>
  <c r="Q100" i="6"/>
  <c r="V106" i="6"/>
  <c r="V107" i="6"/>
  <c r="V109" i="6"/>
  <c r="V110" i="6"/>
  <c r="V111" i="6"/>
  <c r="T118" i="6"/>
  <c r="Y118" i="6" s="1"/>
  <c r="V121" i="6"/>
  <c r="V122" i="6"/>
  <c r="V124" i="6"/>
  <c r="W125" i="6"/>
  <c r="Y125" i="6" s="1"/>
  <c r="U125" i="6"/>
  <c r="Y131" i="6"/>
  <c r="AJ126" i="6"/>
  <c r="AJ127" i="6"/>
  <c r="AJ128" i="6"/>
  <c r="AJ129" i="6"/>
  <c r="V130" i="6"/>
  <c r="U131" i="6"/>
  <c r="AJ131" i="6"/>
  <c r="U132" i="6"/>
  <c r="AJ132" i="6"/>
  <c r="AJ134" i="6"/>
  <c r="T135" i="6"/>
  <c r="V135" i="6"/>
  <c r="AK135" i="6"/>
  <c r="T136" i="6"/>
  <c r="V136" i="6"/>
  <c r="AJ136" i="6"/>
  <c r="Q137" i="6"/>
  <c r="W137" i="6"/>
  <c r="Y137" i="6" s="1"/>
  <c r="U141" i="6"/>
  <c r="W141" i="6"/>
  <c r="Y141" i="6" s="1"/>
  <c r="Q142" i="6"/>
  <c r="W142" i="6"/>
  <c r="Y142" i="6" s="1"/>
  <c r="R145" i="6"/>
  <c r="S145" i="6" s="1"/>
  <c r="U147" i="6"/>
  <c r="W147" i="6"/>
  <c r="Y147" i="6" s="1"/>
  <c r="R148" i="6"/>
  <c r="S148" i="6" s="1"/>
  <c r="U150" i="6"/>
  <c r="W150" i="6"/>
  <c r="Y150" i="6" s="1"/>
  <c r="U151" i="6"/>
  <c r="R152" i="6"/>
  <c r="S152" i="6" s="1"/>
  <c r="X153" i="6"/>
  <c r="T126" i="6"/>
  <c r="T127" i="6"/>
  <c r="T128" i="6"/>
  <c r="T129" i="6"/>
  <c r="V129" i="6"/>
  <c r="T131" i="6"/>
  <c r="T132" i="6"/>
  <c r="Y132" i="6" s="1"/>
  <c r="V133" i="6"/>
  <c r="T134" i="6"/>
  <c r="Y134" i="6" s="1"/>
  <c r="R137" i="6"/>
  <c r="S137" i="6" s="1"/>
  <c r="R142" i="6"/>
  <c r="S142" i="6" s="1"/>
  <c r="R147" i="6"/>
  <c r="S147" i="6" s="1"/>
  <c r="R150" i="6"/>
  <c r="S150" i="6" s="1"/>
  <c r="W32" i="5"/>
  <c r="U32" i="5"/>
  <c r="W92" i="5"/>
  <c r="U92" i="5"/>
  <c r="AJ11" i="5"/>
  <c r="R11" i="5"/>
  <c r="W50" i="5"/>
  <c r="U50" i="5"/>
  <c r="W52" i="5"/>
  <c r="U52" i="5"/>
  <c r="W56" i="5"/>
  <c r="U56" i="5"/>
  <c r="Y95" i="5"/>
  <c r="W95" i="5"/>
  <c r="U95" i="5"/>
  <c r="Y96" i="5"/>
  <c r="W96" i="5"/>
  <c r="U96" i="5"/>
  <c r="U11" i="5"/>
  <c r="U14" i="5"/>
  <c r="R16" i="5"/>
  <c r="R17" i="5"/>
  <c r="R18" i="5"/>
  <c r="U19" i="5"/>
  <c r="T20" i="5"/>
  <c r="T154" i="5" s="1"/>
  <c r="V20" i="5"/>
  <c r="AJ20" i="5"/>
  <c r="U21" i="5"/>
  <c r="U23" i="5"/>
  <c r="U25" i="5"/>
  <c r="U27" i="5"/>
  <c r="U28" i="5"/>
  <c r="U30" i="5"/>
  <c r="R31" i="5"/>
  <c r="AK41" i="5"/>
  <c r="T43" i="5"/>
  <c r="AJ43" i="5"/>
  <c r="AK50" i="5"/>
  <c r="AK52" i="5"/>
  <c r="Y60" i="5"/>
  <c r="Y63" i="5"/>
  <c r="Y64" i="5"/>
  <c r="Y65" i="5"/>
  <c r="Y72" i="5"/>
  <c r="V84" i="5"/>
  <c r="O156" i="5"/>
  <c r="Q92" i="5"/>
  <c r="AK92" i="5"/>
  <c r="Y93" i="5"/>
  <c r="Y92" i="5" s="1"/>
  <c r="AJ95" i="5"/>
  <c r="Q96" i="5"/>
  <c r="AJ96" i="5"/>
  <c r="Y106" i="5"/>
  <c r="W106" i="5"/>
  <c r="U106" i="5"/>
  <c r="Y107" i="5"/>
  <c r="W107" i="5"/>
  <c r="U107" i="5"/>
  <c r="Y109" i="5"/>
  <c r="W109" i="5"/>
  <c r="U109" i="5"/>
  <c r="Y111" i="5"/>
  <c r="W111" i="5"/>
  <c r="U111" i="5"/>
  <c r="W114" i="5"/>
  <c r="U114" i="5"/>
  <c r="W115" i="5"/>
  <c r="Y115" i="5" s="1"/>
  <c r="U115" i="5"/>
  <c r="W118" i="5"/>
  <c r="U118" i="5"/>
  <c r="W121" i="5"/>
  <c r="U121" i="5"/>
  <c r="W122" i="5"/>
  <c r="U122" i="5"/>
  <c r="N14" i="5"/>
  <c r="R14" i="5"/>
  <c r="AK20" i="5"/>
  <c r="R27" i="5"/>
  <c r="R28" i="5"/>
  <c r="AN154" i="5"/>
  <c r="U31" i="5"/>
  <c r="S32" i="5"/>
  <c r="U35" i="5"/>
  <c r="U37" i="5"/>
  <c r="R39" i="5"/>
  <c r="T41" i="5"/>
  <c r="U42" i="5"/>
  <c r="U43" i="5"/>
  <c r="R45" i="5"/>
  <c r="R46" i="5"/>
  <c r="R48" i="5"/>
  <c r="U49" i="5"/>
  <c r="T50" i="5"/>
  <c r="U51" i="5"/>
  <c r="T52" i="5"/>
  <c r="U53" i="5"/>
  <c r="U55" i="5"/>
  <c r="R56" i="5"/>
  <c r="V57" i="5"/>
  <c r="U60" i="5"/>
  <c r="U63" i="5"/>
  <c r="U64" i="5"/>
  <c r="U65" i="5"/>
  <c r="U66" i="5"/>
  <c r="U68" i="5"/>
  <c r="U70" i="5"/>
  <c r="U72" i="5"/>
  <c r="T73" i="5"/>
  <c r="U74" i="5"/>
  <c r="U76" i="5"/>
  <c r="U79" i="5"/>
  <c r="U81" i="5"/>
  <c r="U83" i="5"/>
  <c r="U87" i="5"/>
  <c r="U90" i="5"/>
  <c r="R92" i="5"/>
  <c r="S92" i="5" s="1"/>
  <c r="T95" i="5"/>
  <c r="T96" i="5"/>
  <c r="W101" i="5"/>
  <c r="U101" i="5"/>
  <c r="Y110" i="5"/>
  <c r="W110" i="5"/>
  <c r="U110" i="5"/>
  <c r="W116" i="5"/>
  <c r="U116" i="5"/>
  <c r="W124" i="5"/>
  <c r="Y124" i="5" s="1"/>
  <c r="U124" i="5"/>
  <c r="W125" i="5"/>
  <c r="Y125" i="5" s="1"/>
  <c r="U125" i="5"/>
  <c r="K100" i="5"/>
  <c r="K7" i="5" s="1"/>
  <c r="V100" i="5"/>
  <c r="U102" i="5"/>
  <c r="V104" i="5"/>
  <c r="U105" i="5"/>
  <c r="W105" i="5"/>
  <c r="AJ106" i="5"/>
  <c r="AJ107" i="5"/>
  <c r="V108" i="5"/>
  <c r="AJ109" i="5"/>
  <c r="AJ110" i="5"/>
  <c r="AJ111" i="5"/>
  <c r="Y112" i="5"/>
  <c r="Y113" i="5"/>
  <c r="AJ114" i="5"/>
  <c r="AJ118" i="5"/>
  <c r="U119" i="5"/>
  <c r="U120" i="5"/>
  <c r="AJ121" i="5"/>
  <c r="AJ122" i="5"/>
  <c r="V123" i="5"/>
  <c r="AJ124" i="5"/>
  <c r="AJ125" i="5"/>
  <c r="AK126" i="5"/>
  <c r="AJ126" i="5"/>
  <c r="T126" i="5"/>
  <c r="W127" i="5"/>
  <c r="Y127" i="5" s="1"/>
  <c r="U127" i="5"/>
  <c r="W128" i="5"/>
  <c r="U128" i="5"/>
  <c r="Y131" i="5"/>
  <c r="Q100" i="5"/>
  <c r="Q154" i="5" s="1"/>
  <c r="T106" i="5"/>
  <c r="T107" i="5"/>
  <c r="T109" i="5"/>
  <c r="T110" i="5"/>
  <c r="T111" i="5"/>
  <c r="U112" i="5"/>
  <c r="U113" i="5"/>
  <c r="U117" i="5"/>
  <c r="T118" i="5"/>
  <c r="T121" i="5"/>
  <c r="T122" i="5"/>
  <c r="T124" i="5"/>
  <c r="W126" i="5"/>
  <c r="Y126" i="5" s="1"/>
  <c r="U126" i="5"/>
  <c r="AJ127" i="5"/>
  <c r="AJ128" i="5"/>
  <c r="AJ129" i="5"/>
  <c r="V130" i="5"/>
  <c r="U131" i="5"/>
  <c r="AJ131" i="5"/>
  <c r="AJ132" i="5"/>
  <c r="AJ134" i="5"/>
  <c r="T135" i="5"/>
  <c r="V135" i="5"/>
  <c r="AK135" i="5"/>
  <c r="AK154" i="5" s="1"/>
  <c r="T136" i="5"/>
  <c r="V136" i="5"/>
  <c r="AJ136" i="5"/>
  <c r="Q137" i="5"/>
  <c r="U137" i="5"/>
  <c r="W137" i="5"/>
  <c r="Y137" i="5" s="1"/>
  <c r="W141" i="5"/>
  <c r="Y141" i="5" s="1"/>
  <c r="Q142" i="5"/>
  <c r="R145" i="5"/>
  <c r="S145" i="5" s="1"/>
  <c r="X145" i="5"/>
  <c r="X146" i="5"/>
  <c r="R148" i="5"/>
  <c r="S148" i="5" s="1"/>
  <c r="X148" i="5"/>
  <c r="R152" i="5"/>
  <c r="S152" i="5" s="1"/>
  <c r="X152" i="5"/>
  <c r="X153" i="5"/>
  <c r="T127" i="5"/>
  <c r="T128" i="5"/>
  <c r="T129" i="5"/>
  <c r="V129" i="5"/>
  <c r="T131" i="5"/>
  <c r="T132" i="5"/>
  <c r="Y132" i="5" s="1"/>
  <c r="V133" i="5"/>
  <c r="T134" i="5"/>
  <c r="Y134" i="5" s="1"/>
  <c r="R137" i="5"/>
  <c r="S137" i="5" s="1"/>
  <c r="R142" i="5"/>
  <c r="S142" i="5" s="1"/>
  <c r="U145" i="5"/>
  <c r="U146" i="5"/>
  <c r="R147" i="5"/>
  <c r="S147" i="5" s="1"/>
  <c r="U148" i="5"/>
  <c r="U149" i="5"/>
  <c r="R150" i="5"/>
  <c r="S150" i="5" s="1"/>
  <c r="U152" i="5"/>
  <c r="U153" i="5"/>
  <c r="W11" i="4"/>
  <c r="U11" i="4"/>
  <c r="W32" i="4"/>
  <c r="U32" i="4"/>
  <c r="W50" i="4"/>
  <c r="U50" i="4"/>
  <c r="W52" i="4"/>
  <c r="U52" i="4"/>
  <c r="W56" i="4"/>
  <c r="U56" i="4"/>
  <c r="Y95" i="4"/>
  <c r="W95" i="4"/>
  <c r="U95" i="4"/>
  <c r="Y96" i="4"/>
  <c r="W96" i="4"/>
  <c r="U96" i="4"/>
  <c r="W101" i="4"/>
  <c r="U101" i="4"/>
  <c r="Y106" i="4"/>
  <c r="W106" i="4"/>
  <c r="U106" i="4"/>
  <c r="Y109" i="4"/>
  <c r="W109" i="4"/>
  <c r="U109" i="4"/>
  <c r="AJ11" i="4"/>
  <c r="R11" i="4"/>
  <c r="W92" i="4"/>
  <c r="U92" i="4"/>
  <c r="Y107" i="4"/>
  <c r="W107" i="4"/>
  <c r="U107" i="4"/>
  <c r="U14" i="4"/>
  <c r="R16" i="4"/>
  <c r="R17" i="4"/>
  <c r="R18" i="4"/>
  <c r="U19" i="4"/>
  <c r="T20" i="4"/>
  <c r="T154" i="4" s="1"/>
  <c r="V20" i="4"/>
  <c r="AJ20" i="4"/>
  <c r="U21" i="4"/>
  <c r="U23" i="4"/>
  <c r="U25" i="4"/>
  <c r="U27" i="4"/>
  <c r="U28" i="4"/>
  <c r="U30" i="4"/>
  <c r="R31" i="4"/>
  <c r="R32" i="4"/>
  <c r="AK41" i="4"/>
  <c r="T43" i="4"/>
  <c r="AJ43" i="4"/>
  <c r="AK50" i="4"/>
  <c r="AK52" i="4"/>
  <c r="Y60" i="4"/>
  <c r="Y63" i="4"/>
  <c r="Y64" i="4"/>
  <c r="Y65" i="4"/>
  <c r="Y72" i="4"/>
  <c r="V84" i="4"/>
  <c r="O156" i="4"/>
  <c r="Q92" i="4"/>
  <c r="Q154" i="4" s="1"/>
  <c r="AK92" i="4"/>
  <c r="AJ95" i="4"/>
  <c r="Q96" i="4"/>
  <c r="AJ96" i="4"/>
  <c r="Y97" i="4"/>
  <c r="Y99" i="4"/>
  <c r="K100" i="4"/>
  <c r="V100" i="4"/>
  <c r="V104" i="4"/>
  <c r="AJ106" i="4"/>
  <c r="AJ107" i="4"/>
  <c r="V108" i="4"/>
  <c r="AJ109" i="4"/>
  <c r="AK110" i="4"/>
  <c r="T110" i="4"/>
  <c r="AK111" i="4"/>
  <c r="T111" i="4"/>
  <c r="AJ111" i="4"/>
  <c r="W112" i="4"/>
  <c r="U112" i="4"/>
  <c r="Y113" i="4"/>
  <c r="W113" i="4"/>
  <c r="U113" i="4"/>
  <c r="W114" i="4"/>
  <c r="U114" i="4"/>
  <c r="W118" i="4"/>
  <c r="U118" i="4"/>
  <c r="W122" i="4"/>
  <c r="U122" i="4"/>
  <c r="W125" i="4"/>
  <c r="U125" i="4"/>
  <c r="N14" i="4"/>
  <c r="R14" i="4"/>
  <c r="AK20" i="4"/>
  <c r="AK154" i="4" s="1"/>
  <c r="R27" i="4"/>
  <c r="R28" i="4"/>
  <c r="AN154" i="4"/>
  <c r="S32" i="4"/>
  <c r="U35" i="4"/>
  <c r="U37" i="4"/>
  <c r="R39" i="4"/>
  <c r="T41" i="4"/>
  <c r="U42" i="4"/>
  <c r="U43" i="4"/>
  <c r="R45" i="4"/>
  <c r="R46" i="4"/>
  <c r="R48" i="4"/>
  <c r="U49" i="4"/>
  <c r="T50" i="4"/>
  <c r="U51" i="4"/>
  <c r="T52" i="4"/>
  <c r="U53" i="4"/>
  <c r="U55" i="4"/>
  <c r="R56" i="4"/>
  <c r="V57" i="4"/>
  <c r="U60" i="4"/>
  <c r="U63" i="4"/>
  <c r="U64" i="4"/>
  <c r="U65" i="4"/>
  <c r="U66" i="4"/>
  <c r="U68" i="4"/>
  <c r="U70" i="4"/>
  <c r="U72" i="4"/>
  <c r="T73" i="4"/>
  <c r="U74" i="4"/>
  <c r="U76" i="4"/>
  <c r="U79" i="4"/>
  <c r="U81" i="4"/>
  <c r="U83" i="4"/>
  <c r="U87" i="4"/>
  <c r="U90" i="4"/>
  <c r="R92" i="4"/>
  <c r="S92" i="4" s="1"/>
  <c r="T95" i="4"/>
  <c r="T96" i="4"/>
  <c r="U97" i="4"/>
  <c r="U99" i="4"/>
  <c r="Q100" i="4"/>
  <c r="U103" i="4"/>
  <c r="T106" i="4"/>
  <c r="T107" i="4"/>
  <c r="T109" i="4"/>
  <c r="Y110" i="4"/>
  <c r="U110" i="4"/>
  <c r="AJ110" i="4"/>
  <c r="Y111" i="4"/>
  <c r="W111" i="4"/>
  <c r="Y112" i="4"/>
  <c r="W115" i="4"/>
  <c r="Y115" i="4" s="1"/>
  <c r="U115" i="4"/>
  <c r="W116" i="4"/>
  <c r="U116" i="4"/>
  <c r="W121" i="4"/>
  <c r="U121" i="4"/>
  <c r="W124" i="4"/>
  <c r="U124" i="4"/>
  <c r="W126" i="4"/>
  <c r="U126" i="4"/>
  <c r="W130" i="4"/>
  <c r="Y130" i="4" s="1"/>
  <c r="U130" i="4"/>
  <c r="U117" i="4"/>
  <c r="T118" i="4"/>
  <c r="T121" i="4"/>
  <c r="AK121" i="4"/>
  <c r="T122" i="4"/>
  <c r="AK122" i="4"/>
  <c r="T124" i="4"/>
  <c r="AK124" i="4"/>
  <c r="T125" i="4"/>
  <c r="AK125" i="4"/>
  <c r="T126" i="4"/>
  <c r="AK127" i="4"/>
  <c r="T127" i="4"/>
  <c r="W127" i="4"/>
  <c r="AK128" i="4"/>
  <c r="T128" i="4"/>
  <c r="W128" i="4"/>
  <c r="AK129" i="4"/>
  <c r="T129" i="4"/>
  <c r="AH135" i="4"/>
  <c r="AK136" i="4"/>
  <c r="Q137" i="4"/>
  <c r="Q142" i="4"/>
  <c r="AJ142" i="4"/>
  <c r="R142" i="4"/>
  <c r="S142" i="4" s="1"/>
  <c r="R145" i="4"/>
  <c r="S145" i="4" s="1"/>
  <c r="W145" i="4"/>
  <c r="Y145" i="4" s="1"/>
  <c r="U145" i="4"/>
  <c r="W146" i="4"/>
  <c r="Y146" i="4" s="1"/>
  <c r="U146" i="4"/>
  <c r="V123" i="4"/>
  <c r="AJ126" i="4"/>
  <c r="V135" i="4"/>
  <c r="V136" i="4"/>
  <c r="R148" i="4"/>
  <c r="S148" i="4" s="1"/>
  <c r="W148" i="4"/>
  <c r="Y148" i="4" s="1"/>
  <c r="U148" i="4"/>
  <c r="W149" i="4"/>
  <c r="U149" i="4"/>
  <c r="R152" i="4"/>
  <c r="S152" i="4" s="1"/>
  <c r="W152" i="4"/>
  <c r="Y152" i="4" s="1"/>
  <c r="U152" i="4"/>
  <c r="W153" i="4"/>
  <c r="Y153" i="4" s="1"/>
  <c r="U153" i="4"/>
  <c r="V129" i="4"/>
  <c r="T131" i="4"/>
  <c r="Y131" i="4" s="1"/>
  <c r="T132" i="4"/>
  <c r="Y132" i="4" s="1"/>
  <c r="V133" i="4"/>
  <c r="T134" i="4"/>
  <c r="Y134" i="4" s="1"/>
  <c r="R137" i="4"/>
  <c r="S137" i="4" s="1"/>
  <c r="R147" i="4"/>
  <c r="S147" i="4" s="1"/>
  <c r="R150" i="4"/>
  <c r="S150" i="4" s="1"/>
  <c r="U51" i="3"/>
  <c r="U148" i="3"/>
  <c r="P154" i="3"/>
  <c r="P156" i="3" s="1"/>
  <c r="U17" i="3"/>
  <c r="U24" i="3"/>
  <c r="U34" i="3"/>
  <c r="U36" i="3"/>
  <c r="U39" i="3"/>
  <c r="U42" i="3"/>
  <c r="U89" i="3"/>
  <c r="T114" i="3"/>
  <c r="AK50" i="3"/>
  <c r="AK52" i="3"/>
  <c r="U65" i="3"/>
  <c r="W65" i="3"/>
  <c r="U66" i="3"/>
  <c r="U80" i="3"/>
  <c r="U86" i="3"/>
  <c r="U91" i="3"/>
  <c r="U105" i="3"/>
  <c r="Y107" i="3"/>
  <c r="AK108" i="3"/>
  <c r="Y112" i="3"/>
  <c r="AJ114" i="3"/>
  <c r="AK115" i="3"/>
  <c r="AK118" i="3"/>
  <c r="Y119" i="3"/>
  <c r="AK135" i="3"/>
  <c r="Y141" i="3"/>
  <c r="Y152" i="3"/>
  <c r="U10" i="3"/>
  <c r="U29" i="3"/>
  <c r="U45" i="3"/>
  <c r="U49" i="3"/>
  <c r="U60" i="3"/>
  <c r="W91" i="3"/>
  <c r="AK96" i="3"/>
  <c r="U102" i="3"/>
  <c r="W105" i="3"/>
  <c r="Y117" i="3"/>
  <c r="U120" i="3"/>
  <c r="Y146" i="3"/>
  <c r="U75" i="3"/>
  <c r="Y99" i="3"/>
  <c r="Y120" i="3"/>
  <c r="U152" i="3"/>
  <c r="U153" i="3"/>
  <c r="U14" i="3"/>
  <c r="U16" i="3"/>
  <c r="U18" i="3"/>
  <c r="U22" i="3"/>
  <c r="U25" i="3"/>
  <c r="U26" i="3"/>
  <c r="W26" i="3"/>
  <c r="U31" i="3"/>
  <c r="U43" i="3"/>
  <c r="U46" i="3"/>
  <c r="U48" i="3"/>
  <c r="U88" i="3"/>
  <c r="W88" i="3"/>
  <c r="AL96" i="3"/>
  <c r="K100" i="3"/>
  <c r="R115" i="3"/>
  <c r="S115" i="3" s="1"/>
  <c r="U119" i="3"/>
  <c r="Y137" i="3"/>
  <c r="X145" i="3"/>
  <c r="X148" i="3"/>
  <c r="U149" i="3"/>
  <c r="X153" i="3"/>
  <c r="U53" i="3"/>
  <c r="U54" i="3"/>
  <c r="W60" i="3"/>
  <c r="U63" i="3"/>
  <c r="U71" i="3"/>
  <c r="AK92" i="3"/>
  <c r="AJ111" i="3"/>
  <c r="T115" i="3"/>
  <c r="AJ118" i="3"/>
  <c r="U124" i="3"/>
  <c r="W145" i="3"/>
  <c r="Y145" i="3" s="1"/>
  <c r="X146" i="3"/>
  <c r="Y148" i="3"/>
  <c r="X152" i="3"/>
  <c r="Y153" i="3"/>
  <c r="W20" i="3"/>
  <c r="U20" i="3"/>
  <c r="AJ14" i="3"/>
  <c r="R14" i="3"/>
  <c r="N14" i="3"/>
  <c r="R11" i="3"/>
  <c r="AK20" i="3"/>
  <c r="R27" i="3"/>
  <c r="R28" i="3"/>
  <c r="W32" i="3"/>
  <c r="U32" i="3"/>
  <c r="W92" i="3"/>
  <c r="U92" i="3"/>
  <c r="W96" i="3"/>
  <c r="U96" i="3"/>
  <c r="Y96" i="3"/>
  <c r="W101" i="3"/>
  <c r="U101" i="3"/>
  <c r="W104" i="3"/>
  <c r="U104" i="3"/>
  <c r="Y104" i="3"/>
  <c r="W108" i="3"/>
  <c r="U108" i="3"/>
  <c r="Y108" i="3"/>
  <c r="R16" i="3"/>
  <c r="R17" i="3"/>
  <c r="R18" i="3"/>
  <c r="U19" i="3"/>
  <c r="T20" i="3"/>
  <c r="U21" i="3"/>
  <c r="U23" i="3"/>
  <c r="U27" i="3"/>
  <c r="U28" i="3"/>
  <c r="U30" i="3"/>
  <c r="R31" i="3"/>
  <c r="W50" i="3"/>
  <c r="U50" i="3"/>
  <c r="W52" i="3"/>
  <c r="U52" i="3"/>
  <c r="W84" i="3"/>
  <c r="U84" i="3"/>
  <c r="W95" i="3"/>
  <c r="U95" i="3"/>
  <c r="Y95" i="3"/>
  <c r="R32" i="3"/>
  <c r="U40" i="3"/>
  <c r="U41" i="3"/>
  <c r="AK41" i="3"/>
  <c r="T43" i="3"/>
  <c r="AJ43" i="3"/>
  <c r="U44" i="3"/>
  <c r="U47" i="3"/>
  <c r="T50" i="3"/>
  <c r="AJ50" i="3"/>
  <c r="T52" i="3"/>
  <c r="AJ52" i="3"/>
  <c r="U55" i="3"/>
  <c r="R56" i="3"/>
  <c r="V56" i="3"/>
  <c r="V57" i="3"/>
  <c r="W63" i="3"/>
  <c r="U64" i="3"/>
  <c r="W64" i="3"/>
  <c r="U68" i="3"/>
  <c r="U70" i="3"/>
  <c r="U72" i="3"/>
  <c r="W72" i="3"/>
  <c r="T73" i="3"/>
  <c r="AJ73" i="3"/>
  <c r="U74" i="3"/>
  <c r="U76" i="3"/>
  <c r="U79" i="3"/>
  <c r="U81" i="3"/>
  <c r="U83" i="3"/>
  <c r="AK84" i="3"/>
  <c r="U87" i="3"/>
  <c r="U90" i="3"/>
  <c r="R92" i="3"/>
  <c r="S92" i="3" s="1"/>
  <c r="T92" i="3"/>
  <c r="U93" i="3"/>
  <c r="W93" i="3"/>
  <c r="U94" i="3"/>
  <c r="T95" i="3"/>
  <c r="AK95" i="3"/>
  <c r="R96" i="3"/>
  <c r="S96" i="3" s="1"/>
  <c r="T96" i="3"/>
  <c r="U97" i="3"/>
  <c r="W97" i="3"/>
  <c r="U98" i="3"/>
  <c r="W99" i="3"/>
  <c r="U99" i="3"/>
  <c r="R100" i="3"/>
  <c r="S100" i="3" s="1"/>
  <c r="V100" i="3"/>
  <c r="AK106" i="3"/>
  <c r="T106" i="3"/>
  <c r="W106" i="3"/>
  <c r="AK107" i="3"/>
  <c r="T107" i="3"/>
  <c r="W107" i="3"/>
  <c r="Y109" i="3"/>
  <c r="U109" i="3"/>
  <c r="Y110" i="3"/>
  <c r="U110" i="3"/>
  <c r="W111" i="3"/>
  <c r="U111" i="3"/>
  <c r="Y111" i="3"/>
  <c r="W114" i="3"/>
  <c r="U114" i="3"/>
  <c r="W118" i="3"/>
  <c r="U118" i="3"/>
  <c r="W122" i="3"/>
  <c r="U122" i="3"/>
  <c r="S32" i="3"/>
  <c r="U35" i="3"/>
  <c r="U37" i="3"/>
  <c r="R39" i="3"/>
  <c r="T41" i="3"/>
  <c r="R45" i="3"/>
  <c r="R46" i="3"/>
  <c r="R48" i="3"/>
  <c r="U58" i="3"/>
  <c r="U59" i="3"/>
  <c r="U61" i="3"/>
  <c r="W103" i="3"/>
  <c r="U103" i="3"/>
  <c r="U106" i="3"/>
  <c r="U107" i="3"/>
  <c r="AK109" i="3"/>
  <c r="T109" i="3"/>
  <c r="AK110" i="3"/>
  <c r="T110" i="3"/>
  <c r="W115" i="3"/>
  <c r="U115" i="3"/>
  <c r="W116" i="3"/>
  <c r="U116" i="3"/>
  <c r="W121" i="3"/>
  <c r="U121" i="3"/>
  <c r="Q100" i="3"/>
  <c r="Q154" i="3" s="1"/>
  <c r="T111" i="3"/>
  <c r="AK111" i="3"/>
  <c r="U112" i="3"/>
  <c r="W112" i="3"/>
  <c r="U113" i="3"/>
  <c r="W113" i="3"/>
  <c r="U117" i="3"/>
  <c r="T118" i="3"/>
  <c r="T121" i="3"/>
  <c r="AK121" i="3"/>
  <c r="T122" i="3"/>
  <c r="AK122" i="3"/>
  <c r="Y124" i="3"/>
  <c r="V123" i="3"/>
  <c r="AJ124" i="3"/>
  <c r="AK124" i="3"/>
  <c r="W125" i="3"/>
  <c r="U125" i="3"/>
  <c r="W126" i="3"/>
  <c r="U126" i="3"/>
  <c r="W127" i="3"/>
  <c r="U127" i="3"/>
  <c r="W128" i="3"/>
  <c r="U128" i="3"/>
  <c r="W136" i="3"/>
  <c r="U136" i="3"/>
  <c r="T125" i="3"/>
  <c r="AK125" i="3"/>
  <c r="T126" i="3"/>
  <c r="AK126" i="3"/>
  <c r="T127" i="3"/>
  <c r="AK127" i="3"/>
  <c r="T128" i="3"/>
  <c r="AK128" i="3"/>
  <c r="T129" i="3"/>
  <c r="V129" i="3"/>
  <c r="AK129" i="3"/>
  <c r="T131" i="3"/>
  <c r="Y131" i="3" s="1"/>
  <c r="AK131" i="3"/>
  <c r="T132" i="3"/>
  <c r="Y132" i="3" s="1"/>
  <c r="AK132" i="3"/>
  <c r="V133" i="3"/>
  <c r="T134" i="3"/>
  <c r="Y134" i="3" s="1"/>
  <c r="AK134" i="3"/>
  <c r="AJ135" i="3"/>
  <c r="AH136" i="3"/>
  <c r="AK136" i="3"/>
  <c r="R137" i="3"/>
  <c r="S137" i="3" s="1"/>
  <c r="X137" i="3"/>
  <c r="AL137" i="3"/>
  <c r="X141" i="3"/>
  <c r="R142" i="3"/>
  <c r="S142" i="3" s="1"/>
  <c r="X142" i="3"/>
  <c r="AL142" i="3"/>
  <c r="R147" i="3"/>
  <c r="S147" i="3" s="1"/>
  <c r="X147" i="3"/>
  <c r="R150" i="3"/>
  <c r="S150" i="3" s="1"/>
  <c r="X150" i="3"/>
  <c r="J154" i="3"/>
  <c r="O156" i="3" s="1"/>
  <c r="V130" i="3"/>
  <c r="U131" i="3"/>
  <c r="U132" i="3"/>
  <c r="U134" i="3"/>
  <c r="T135" i="3"/>
  <c r="V135" i="3"/>
  <c r="T136" i="3"/>
  <c r="U137" i="3"/>
  <c r="U141" i="3"/>
  <c r="U142" i="3"/>
  <c r="R145" i="3"/>
  <c r="S145" i="3" s="1"/>
  <c r="U147" i="3"/>
  <c r="R148" i="3"/>
  <c r="S148" i="3" s="1"/>
  <c r="U150" i="3"/>
  <c r="U151" i="3"/>
  <c r="R152" i="3"/>
  <c r="S152" i="3" s="1"/>
  <c r="Y128" i="10" l="1"/>
  <c r="Y118" i="9"/>
  <c r="V154" i="9"/>
  <c r="T154" i="8"/>
  <c r="Y127" i="4"/>
  <c r="W129" i="10"/>
  <c r="U129" i="10"/>
  <c r="W135" i="10"/>
  <c r="U135" i="10"/>
  <c r="W130" i="10"/>
  <c r="Y130" i="10" s="1"/>
  <c r="U130" i="10"/>
  <c r="Y108" i="10"/>
  <c r="W108" i="10"/>
  <c r="U108" i="10"/>
  <c r="Y100" i="10"/>
  <c r="W100" i="10"/>
  <c r="U100" i="10"/>
  <c r="Y125" i="10"/>
  <c r="Y122" i="10"/>
  <c r="Y118" i="10"/>
  <c r="Y124" i="10"/>
  <c r="Y121" i="10"/>
  <c r="X116" i="10"/>
  <c r="X115" i="10" s="1"/>
  <c r="Y116" i="10"/>
  <c r="W57" i="10"/>
  <c r="U57" i="10"/>
  <c r="N154" i="10"/>
  <c r="S14" i="10"/>
  <c r="S154" i="10" s="1"/>
  <c r="N7" i="10"/>
  <c r="W133" i="10"/>
  <c r="Y133" i="10" s="1"/>
  <c r="U133" i="10"/>
  <c r="W136" i="10"/>
  <c r="Y136" i="10" s="1"/>
  <c r="U136" i="10"/>
  <c r="W123" i="10"/>
  <c r="Y123" i="10" s="1"/>
  <c r="U123" i="10"/>
  <c r="Y104" i="10"/>
  <c r="W104" i="10"/>
  <c r="U104" i="10"/>
  <c r="Y127" i="10"/>
  <c r="Y126" i="10"/>
  <c r="W20" i="10"/>
  <c r="U20" i="10"/>
  <c r="U154" i="10" s="1"/>
  <c r="W32" i="10"/>
  <c r="U32" i="10"/>
  <c r="W133" i="9"/>
  <c r="Y133" i="9" s="1"/>
  <c r="U133" i="9"/>
  <c r="W135" i="9"/>
  <c r="U135" i="9"/>
  <c r="W123" i="9"/>
  <c r="Y123" i="9" s="1"/>
  <c r="U123" i="9"/>
  <c r="Y96" i="9"/>
  <c r="W96" i="9"/>
  <c r="U96" i="9"/>
  <c r="W57" i="9"/>
  <c r="U57" i="9"/>
  <c r="N154" i="9"/>
  <c r="S14" i="9"/>
  <c r="N7" i="9"/>
  <c r="AK111" i="9"/>
  <c r="AK154" i="9" s="1"/>
  <c r="T111" i="9"/>
  <c r="T154" i="9" s="1"/>
  <c r="AJ111" i="9"/>
  <c r="O7" i="9"/>
  <c r="O156" i="9"/>
  <c r="W129" i="9"/>
  <c r="U129" i="9"/>
  <c r="W136" i="9"/>
  <c r="Y136" i="9" s="1"/>
  <c r="U136" i="9"/>
  <c r="W130" i="9"/>
  <c r="Y130" i="9" s="1"/>
  <c r="U130" i="9"/>
  <c r="Y128" i="9"/>
  <c r="Y127" i="9"/>
  <c r="Y126" i="9"/>
  <c r="Y122" i="9"/>
  <c r="Y95" i="9"/>
  <c r="W95" i="9"/>
  <c r="U95" i="9"/>
  <c r="Y124" i="9"/>
  <c r="Y121" i="9"/>
  <c r="X116" i="9"/>
  <c r="X115" i="9" s="1"/>
  <c r="Y116" i="9"/>
  <c r="AJ100" i="9"/>
  <c r="AJ154" i="9" s="1"/>
  <c r="R100" i="9"/>
  <c r="S100" i="9" s="1"/>
  <c r="K7" i="9"/>
  <c r="W20" i="9"/>
  <c r="U20" i="9"/>
  <c r="W129" i="8"/>
  <c r="U129" i="8"/>
  <c r="W121" i="8"/>
  <c r="Y121" i="8" s="1"/>
  <c r="U121" i="8"/>
  <c r="Y128" i="8"/>
  <c r="Y108" i="8"/>
  <c r="W108" i="8"/>
  <c r="U108" i="8"/>
  <c r="Y95" i="8"/>
  <c r="W95" i="8"/>
  <c r="U95" i="8"/>
  <c r="W133" i="8"/>
  <c r="Y133" i="8" s="1"/>
  <c r="U133" i="8"/>
  <c r="W135" i="8"/>
  <c r="U135" i="8"/>
  <c r="W125" i="8"/>
  <c r="Y125" i="8" s="1"/>
  <c r="U125" i="8"/>
  <c r="W122" i="8"/>
  <c r="Y122" i="8" s="1"/>
  <c r="U122" i="8"/>
  <c r="Y110" i="8"/>
  <c r="W110" i="8"/>
  <c r="U110" i="8"/>
  <c r="Y104" i="8"/>
  <c r="W104" i="8"/>
  <c r="U104" i="8"/>
  <c r="Y96" i="8"/>
  <c r="W96" i="8"/>
  <c r="U96" i="8"/>
  <c r="W57" i="8"/>
  <c r="U57" i="8"/>
  <c r="N154" i="8"/>
  <c r="S14" i="8"/>
  <c r="N7" i="8"/>
  <c r="W107" i="8"/>
  <c r="U107" i="8"/>
  <c r="Y107" i="8"/>
  <c r="Y100" i="8"/>
  <c r="U100" i="8"/>
  <c r="W100" i="8"/>
  <c r="AJ100" i="8"/>
  <c r="AJ154" i="8" s="1"/>
  <c r="R100" i="8"/>
  <c r="S100" i="8" s="1"/>
  <c r="W20" i="8"/>
  <c r="U20" i="8"/>
  <c r="K7" i="8"/>
  <c r="W136" i="8"/>
  <c r="Y136" i="8" s="1"/>
  <c r="U136" i="8"/>
  <c r="W130" i="8"/>
  <c r="Y130" i="8" s="1"/>
  <c r="U130" i="8"/>
  <c r="W124" i="8"/>
  <c r="Y124" i="8" s="1"/>
  <c r="U124" i="8"/>
  <c r="Y111" i="8"/>
  <c r="W111" i="8"/>
  <c r="U111" i="8"/>
  <c r="Y109" i="8"/>
  <c r="W109" i="8"/>
  <c r="U109" i="8"/>
  <c r="W123" i="8"/>
  <c r="Y123" i="8" s="1"/>
  <c r="U123" i="8"/>
  <c r="Y116" i="8"/>
  <c r="X116" i="8"/>
  <c r="X115" i="8" s="1"/>
  <c r="W106" i="8"/>
  <c r="U106" i="8"/>
  <c r="Y106" i="8"/>
  <c r="V154" i="8"/>
  <c r="W129" i="7"/>
  <c r="U129" i="7"/>
  <c r="W136" i="7"/>
  <c r="Y136" i="7" s="1"/>
  <c r="U136" i="7"/>
  <c r="Y128" i="7"/>
  <c r="Y127" i="7"/>
  <c r="W123" i="7"/>
  <c r="Y123" i="7" s="1"/>
  <c r="U123" i="7"/>
  <c r="Y108" i="7"/>
  <c r="W108" i="7"/>
  <c r="U108" i="7"/>
  <c r="Y104" i="7"/>
  <c r="W104" i="7"/>
  <c r="U104" i="7"/>
  <c r="Y125" i="7"/>
  <c r="Y124" i="7"/>
  <c r="Y122" i="7"/>
  <c r="Y121" i="7"/>
  <c r="Y118" i="7"/>
  <c r="X116" i="7"/>
  <c r="X115" i="7" s="1"/>
  <c r="Y116" i="7"/>
  <c r="W57" i="7"/>
  <c r="U57" i="7"/>
  <c r="N154" i="7"/>
  <c r="S14" i="7"/>
  <c r="S154" i="7" s="1"/>
  <c r="N7" i="7"/>
  <c r="W133" i="7"/>
  <c r="Y133" i="7" s="1"/>
  <c r="U133" i="7"/>
  <c r="W135" i="7"/>
  <c r="U135" i="7"/>
  <c r="W130" i="7"/>
  <c r="Y130" i="7" s="1"/>
  <c r="U130" i="7"/>
  <c r="Y126" i="7"/>
  <c r="Y100" i="7"/>
  <c r="W100" i="7"/>
  <c r="U100" i="7"/>
  <c r="W20" i="7"/>
  <c r="U20" i="7"/>
  <c r="W56" i="7"/>
  <c r="U56" i="7"/>
  <c r="W129" i="6"/>
  <c r="U129" i="6"/>
  <c r="W133" i="6"/>
  <c r="Y133" i="6" s="1"/>
  <c r="U133" i="6"/>
  <c r="W136" i="6"/>
  <c r="Y136" i="6" s="1"/>
  <c r="U136" i="6"/>
  <c r="W130" i="6"/>
  <c r="Y130" i="6" s="1"/>
  <c r="U130" i="6"/>
  <c r="W124" i="6"/>
  <c r="Y124" i="6" s="1"/>
  <c r="U124" i="6"/>
  <c r="W121" i="6"/>
  <c r="Y121" i="6" s="1"/>
  <c r="U121" i="6"/>
  <c r="Y111" i="6"/>
  <c r="W111" i="6"/>
  <c r="U111" i="6"/>
  <c r="Y109" i="6"/>
  <c r="W109" i="6"/>
  <c r="U109" i="6"/>
  <c r="Y106" i="6"/>
  <c r="W106" i="6"/>
  <c r="U106" i="6"/>
  <c r="Y96" i="6"/>
  <c r="W96" i="6"/>
  <c r="U96" i="6"/>
  <c r="W104" i="6"/>
  <c r="U104" i="6"/>
  <c r="Y104" i="6"/>
  <c r="W100" i="6"/>
  <c r="U100" i="6"/>
  <c r="Y100" i="6"/>
  <c r="W57" i="6"/>
  <c r="U57" i="6"/>
  <c r="N154" i="6"/>
  <c r="S14" i="6"/>
  <c r="N7" i="6"/>
  <c r="W20" i="6"/>
  <c r="W154" i="6" s="1"/>
  <c r="U20" i="6"/>
  <c r="W135" i="6"/>
  <c r="U135" i="6"/>
  <c r="W122" i="6"/>
  <c r="Y122" i="6" s="1"/>
  <c r="U122" i="6"/>
  <c r="Y110" i="6"/>
  <c r="W110" i="6"/>
  <c r="U110" i="6"/>
  <c r="Y107" i="6"/>
  <c r="W107" i="6"/>
  <c r="U107" i="6"/>
  <c r="Y95" i="6"/>
  <c r="W95" i="6"/>
  <c r="U95" i="6"/>
  <c r="Y128" i="6"/>
  <c r="Y126" i="6"/>
  <c r="W123" i="6"/>
  <c r="Y123" i="6" s="1"/>
  <c r="U123" i="6"/>
  <c r="W108" i="6"/>
  <c r="U108" i="6"/>
  <c r="Y108" i="6"/>
  <c r="AJ100" i="6"/>
  <c r="AJ154" i="6" s="1"/>
  <c r="R100" i="6"/>
  <c r="S100" i="6" s="1"/>
  <c r="S154" i="6" s="1"/>
  <c r="K7" i="6"/>
  <c r="W84" i="6"/>
  <c r="U84" i="6"/>
  <c r="U154" i="6"/>
  <c r="Y116" i="6"/>
  <c r="X116" i="6"/>
  <c r="X115" i="6" s="1"/>
  <c r="K154" i="6"/>
  <c r="V154" i="6"/>
  <c r="W129" i="5"/>
  <c r="U129" i="5"/>
  <c r="W136" i="5"/>
  <c r="Y136" i="5" s="1"/>
  <c r="U136" i="5"/>
  <c r="Y128" i="5"/>
  <c r="W133" i="5"/>
  <c r="Y133" i="5" s="1"/>
  <c r="U133" i="5"/>
  <c r="W135" i="5"/>
  <c r="U135" i="5"/>
  <c r="W130" i="5"/>
  <c r="Y130" i="5" s="1"/>
  <c r="U130" i="5"/>
  <c r="W104" i="5"/>
  <c r="U104" i="5"/>
  <c r="Y104" i="5"/>
  <c r="W100" i="5"/>
  <c r="U100" i="5"/>
  <c r="Y100" i="5"/>
  <c r="W57" i="5"/>
  <c r="U57" i="5"/>
  <c r="N154" i="5"/>
  <c r="S14" i="5"/>
  <c r="N7" i="5"/>
  <c r="W20" i="5"/>
  <c r="U20" i="5"/>
  <c r="W123" i="5"/>
  <c r="Y123" i="5" s="1"/>
  <c r="U123" i="5"/>
  <c r="W108" i="5"/>
  <c r="U108" i="5"/>
  <c r="Y108" i="5"/>
  <c r="AJ100" i="5"/>
  <c r="AJ154" i="5" s="1"/>
  <c r="R100" i="5"/>
  <c r="S100" i="5" s="1"/>
  <c r="Y116" i="5"/>
  <c r="X116" i="5"/>
  <c r="X115" i="5" s="1"/>
  <c r="Y122" i="5"/>
  <c r="Y121" i="5"/>
  <c r="Y118" i="5"/>
  <c r="W84" i="5"/>
  <c r="U84" i="5"/>
  <c r="V154" i="5"/>
  <c r="K154" i="5"/>
  <c r="W135" i="4"/>
  <c r="U135" i="4"/>
  <c r="W123" i="4"/>
  <c r="Y123" i="4" s="1"/>
  <c r="U123" i="4"/>
  <c r="U133" i="4"/>
  <c r="W133" i="4"/>
  <c r="Y133" i="4" s="1"/>
  <c r="W136" i="4"/>
  <c r="Y136" i="4" s="1"/>
  <c r="U136" i="4"/>
  <c r="Y128" i="4"/>
  <c r="Y126" i="4"/>
  <c r="Y124" i="4"/>
  <c r="Y121" i="4"/>
  <c r="X116" i="4"/>
  <c r="X115" i="4" s="1"/>
  <c r="Y116" i="4"/>
  <c r="N154" i="4"/>
  <c r="S14" i="4"/>
  <c r="N7" i="4"/>
  <c r="Y125" i="4"/>
  <c r="Y122" i="4"/>
  <c r="Y118" i="4"/>
  <c r="W108" i="4"/>
  <c r="U108" i="4"/>
  <c r="Y108" i="4"/>
  <c r="W100" i="4"/>
  <c r="U100" i="4"/>
  <c r="Y100" i="4"/>
  <c r="W84" i="4"/>
  <c r="U84" i="4"/>
  <c r="W20" i="4"/>
  <c r="W154" i="4" s="1"/>
  <c r="U20" i="4"/>
  <c r="U154" i="4" s="1"/>
  <c r="V154" i="4"/>
  <c r="U129" i="4"/>
  <c r="W129" i="4"/>
  <c r="W57" i="4"/>
  <c r="U57" i="4"/>
  <c r="W104" i="4"/>
  <c r="U104" i="4"/>
  <c r="Y104" i="4"/>
  <c r="AJ100" i="4"/>
  <c r="AJ154" i="4" s="1"/>
  <c r="R100" i="4"/>
  <c r="S100" i="4" s="1"/>
  <c r="K7" i="4"/>
  <c r="K154" i="4"/>
  <c r="V154" i="3"/>
  <c r="AK154" i="3"/>
  <c r="T154" i="3"/>
  <c r="R154" i="3"/>
  <c r="S14" i="3"/>
  <c r="S154" i="3" s="1"/>
  <c r="N7" i="3"/>
  <c r="N154" i="3"/>
  <c r="AJ100" i="3"/>
  <c r="AJ154" i="3" s="1"/>
  <c r="K7" i="3"/>
  <c r="K154" i="3"/>
  <c r="Y115" i="3"/>
  <c r="Y118" i="3"/>
  <c r="W129" i="3"/>
  <c r="U129" i="3"/>
  <c r="W135" i="3"/>
  <c r="U135" i="3"/>
  <c r="Y136" i="3"/>
  <c r="Y128" i="3"/>
  <c r="Y127" i="3"/>
  <c r="Y126" i="3"/>
  <c r="Y125" i="3"/>
  <c r="Y121" i="3"/>
  <c r="X116" i="3"/>
  <c r="X115" i="3" s="1"/>
  <c r="Y116" i="3"/>
  <c r="W56" i="3"/>
  <c r="U56" i="3"/>
  <c r="W130" i="3"/>
  <c r="Y130" i="3" s="1"/>
  <c r="U130" i="3"/>
  <c r="W133" i="3"/>
  <c r="Y133" i="3" s="1"/>
  <c r="U133" i="3"/>
  <c r="W123" i="3"/>
  <c r="Y123" i="3" s="1"/>
  <c r="U123" i="3"/>
  <c r="W154" i="3"/>
  <c r="Y122" i="3"/>
  <c r="W100" i="3"/>
  <c r="U100" i="3"/>
  <c r="Y100" i="3"/>
  <c r="W57" i="3"/>
  <c r="U57" i="3"/>
  <c r="U154" i="9" l="1"/>
  <c r="S154" i="9"/>
  <c r="R154" i="9"/>
  <c r="U154" i="7"/>
  <c r="W154" i="10"/>
  <c r="W154" i="9"/>
  <c r="W154" i="8"/>
  <c r="S154" i="8"/>
  <c r="U154" i="8"/>
  <c r="R154" i="8"/>
  <c r="W154" i="7"/>
  <c r="R154" i="6"/>
  <c r="U154" i="5"/>
  <c r="W154" i="5"/>
  <c r="S154" i="5"/>
  <c r="R154" i="5"/>
  <c r="S154" i="4"/>
  <c r="R154" i="4"/>
  <c r="U154" i="3"/>
</calcChain>
</file>

<file path=xl/sharedStrings.xml><?xml version="1.0" encoding="utf-8"?>
<sst xmlns="http://schemas.openxmlformats.org/spreadsheetml/2006/main" count="14928" uniqueCount="652">
  <si>
    <t>SE REFIERE A ASIGNACION DE RENDIMIENTOS FINANCIEROS AL PROYECTO</t>
  </si>
  <si>
    <r>
      <t>Base de Obras FIMETRO 3er</t>
    </r>
    <r>
      <rPr>
        <i/>
        <sz val="11"/>
        <color theme="1"/>
        <rFont val="Calibri"/>
        <family val="2"/>
        <scheme val="minor"/>
      </rPr>
      <t xml:space="preserve"> Trimestre 2015</t>
    </r>
  </si>
  <si>
    <t>CANTIDAD REINTEGRADA AL PATRIMONIO DEL FIDEICOMISO, OBRA FINIQUITADA</t>
  </si>
  <si>
    <t>Secretaría de Desarrollo Social y Humano</t>
  </si>
  <si>
    <r>
      <t xml:space="preserve">Fecha de corte:
</t>
    </r>
    <r>
      <rPr>
        <b/>
        <i/>
        <u/>
        <sz val="11"/>
        <color rgb="FFFF0000"/>
        <rFont val="Calibri"/>
        <family val="2"/>
        <scheme val="minor"/>
      </rPr>
      <t>____________________</t>
    </r>
  </si>
  <si>
    <t>LA DIFERENCIA RESULTA DE LA ASIGNACIÓN DE RENDIMIENTOS FINANCIEROS</t>
  </si>
  <si>
    <t>Dirección General de Gestoría y Viculación Interinstitucional</t>
  </si>
  <si>
    <t>Zona Metropolitana</t>
  </si>
  <si>
    <t xml:space="preserve">Ejercicio </t>
  </si>
  <si>
    <t>Municipio</t>
  </si>
  <si>
    <t>Nombre de la Obra</t>
  </si>
  <si>
    <t>Tipo</t>
  </si>
  <si>
    <t>Ejecutor</t>
  </si>
  <si>
    <t>Fecha de inicio (programado)</t>
  </si>
  <si>
    <t>Fecha de término (programado)</t>
  </si>
  <si>
    <r>
      <t xml:space="preserve">Beneficiarios 
</t>
    </r>
    <r>
      <rPr>
        <b/>
        <i/>
        <sz val="12"/>
        <color theme="0"/>
        <rFont val="Calibri"/>
        <family val="2"/>
        <scheme val="minor"/>
      </rPr>
      <t>(Personas)</t>
    </r>
  </si>
  <si>
    <t>Aportación Original</t>
  </si>
  <si>
    <t>Aportación modificada (ACTAS)</t>
  </si>
  <si>
    <t>Asignación Economías</t>
  </si>
  <si>
    <t>Asignación productos financieros</t>
  </si>
  <si>
    <t>Radicados en cuenta ejecutor</t>
  </si>
  <si>
    <t>Monto contratado</t>
  </si>
  <si>
    <t>Ejercido</t>
  </si>
  <si>
    <t>IV</t>
  </si>
  <si>
    <t>Captura en SFU</t>
  </si>
  <si>
    <t>Titular de la cuenta</t>
  </si>
  <si>
    <t>No. Cuenta Bancaria</t>
  </si>
  <si>
    <t>Banco</t>
  </si>
  <si>
    <t>CLABE</t>
  </si>
  <si>
    <t>INTERESES TOTALES GENERADOS</t>
  </si>
  <si>
    <t>TOTAL DE INTERESES APLICADOS</t>
  </si>
  <si>
    <t>SALDO EN CUENTA</t>
  </si>
  <si>
    <t>OBSERVACIONES
EJECUTOR</t>
  </si>
  <si>
    <t>SALDO DE ASIGNACIÓN</t>
  </si>
  <si>
    <t>SALDO DE CONTRATO</t>
  </si>
  <si>
    <t>ENTERO MILLAR</t>
  </si>
  <si>
    <t>REINTEGROS</t>
  </si>
  <si>
    <t>ESTATUS</t>
  </si>
  <si>
    <t>ACCIONES</t>
  </si>
  <si>
    <t>RESPONSABLE</t>
  </si>
  <si>
    <t>ESTIMACIÓN FINIQUITO</t>
  </si>
  <si>
    <t>ACTA DE ENTREGA RECEPCIÓN</t>
  </si>
  <si>
    <t>ACTA DE TERMINACIÓN DE CONTRATO</t>
  </si>
  <si>
    <t>CANCELACIÓN DE CUENTA BANCARIA</t>
  </si>
  <si>
    <t>ESTADO DE CUENTA EN CERO</t>
  </si>
  <si>
    <t>Autorizado</t>
  </si>
  <si>
    <t>Modificado</t>
  </si>
  <si>
    <t>Recaudado
Ministrado</t>
  </si>
  <si>
    <t>Comprometido</t>
  </si>
  <si>
    <t>Devengado</t>
  </si>
  <si>
    <t>Pagado</t>
  </si>
  <si>
    <t>% Avance Físico</t>
  </si>
  <si>
    <t>% Avance Financiero</t>
  </si>
  <si>
    <t>Folio</t>
  </si>
  <si>
    <t>ECONOMÍAS</t>
  </si>
  <si>
    <t>PRODUCTOS FINANCIEROS</t>
  </si>
  <si>
    <t>ZM León</t>
  </si>
  <si>
    <t>León</t>
  </si>
  <si>
    <t xml:space="preserve">1.- Eje Metropolitano León-Silao
(Tramo Blvd. José Ma. Morelos – Blvd. Delta)  </t>
  </si>
  <si>
    <t>Obra</t>
  </si>
  <si>
    <t>GUA09130100088561</t>
  </si>
  <si>
    <t>LEÓN</t>
  </si>
  <si>
    <t>Municipio de León</t>
  </si>
  <si>
    <t>33718380101</t>
  </si>
  <si>
    <t>Banco del Bajio SA</t>
  </si>
  <si>
    <t>030225337183801013</t>
  </si>
  <si>
    <t>Cuenta cerrada de 2008
Mediante oficio no. DGOP/0502/13 de fecha 29 de abril de 2013 el municipio de León, envía comprobante de transferencia por concepto de reintegro de rendimientos y economías del proyecto Eje Metropolitano León-Silao 2008 por la cantidad de $2'166,731.56
Del total de recursos generados por el proyecto importan la cantidad de $6'962,918.98, de los cuales la cantidad de $4'796,187.42 fueron utilizados en actividades derivadas de la ejecución del proyecto, por lo que el ejercido real es de $184'796,187.42.
Se realizó en septiembre de 2009 un reintegro de intereses por $7,794,219.49 de los cuales $5,627,407.93 se asignaron al proyecto del Distribuidor Vial mediante sesión 2da extraordinaria de 2009.</t>
  </si>
  <si>
    <t>TERMINADA</t>
  </si>
  <si>
    <t>Proyecto cerrado</t>
  </si>
  <si>
    <t>X</t>
  </si>
  <si>
    <t>San Francisco del Rincón</t>
  </si>
  <si>
    <t xml:space="preserve">2.- Distribuidor Vial del Rincón (PRIMERA ASIGNACIÓN)
(Puente vehicular sobre la vía del ferrocarril) </t>
  </si>
  <si>
    <t>GUA09130100090091</t>
  </si>
  <si>
    <t>SAN FRANCISCO DEL RINCÓN</t>
  </si>
  <si>
    <t>Municipio de San Francisco del Rincón</t>
  </si>
  <si>
    <t>030237337163001012</t>
  </si>
  <si>
    <t>PROYECTO CONCLUIDO. Cuenta cerrada de 2008
Al tratarse de una obra de continuidad para 2009, el saldo del proyecto corresponde al recurso asignado en 2009 ($3.5 mdp)</t>
  </si>
  <si>
    <t xml:space="preserve">Distribuidor Vial del Rincón (SEGUNDA ASIGNACIÓN)
(Puente vehicular sobre la vía del ferrocarril) </t>
  </si>
  <si>
    <t xml:space="preserve">Distribuidor Vial del Rincón (TERCERA ASIGNACIÓN)
(Puente vehicular sobre la vía del ferrocarril) </t>
  </si>
  <si>
    <t>3.- Planta de Tratamiento Metropolitana de San Jerónimo</t>
  </si>
  <si>
    <t>CEAG</t>
  </si>
  <si>
    <t>GUA09130100090321</t>
  </si>
  <si>
    <t>5741640</t>
  </si>
  <si>
    <t>Banco del Bajio</t>
  </si>
  <si>
    <t>030210574164001011</t>
  </si>
  <si>
    <t>Obra de continuidad de 2009 al 2012</t>
  </si>
  <si>
    <t>Planta de Tratamiento Metropolitana de San Jerónimo (SEGUNDA ASIGNACIÓN)</t>
  </si>
  <si>
    <t>Silao</t>
  </si>
  <si>
    <t xml:space="preserve">4.- Proyecto Ejecutivo del Eje Metropolitano (Tramo Blvd. Delta – Entr. Carr. Silao-San Felipe) </t>
  </si>
  <si>
    <t>Proyecto Ejecutivo</t>
  </si>
  <si>
    <t>SOP</t>
  </si>
  <si>
    <t>N/A</t>
  </si>
  <si>
    <t>GUA09130100092755</t>
  </si>
  <si>
    <t>SILAO</t>
  </si>
  <si>
    <t>Secretaría de Obra Pública</t>
  </si>
  <si>
    <t>0162981807</t>
  </si>
  <si>
    <t>BBVA Bancomer SA</t>
  </si>
  <si>
    <t>012225001629818076</t>
  </si>
  <si>
    <t>Cuenta en proceso de cierre, reintegro y cancelación de recursos por la SFIA.</t>
  </si>
  <si>
    <t>5.- Saneamiento Canal Tres Marías</t>
  </si>
  <si>
    <t>SAPAF</t>
  </si>
  <si>
    <t>GUA09130100092916</t>
  </si>
  <si>
    <t>Sistema de Agua Potable, Alcantarillado y Saneamiento Municipio de San Francisco del Rincón</t>
  </si>
  <si>
    <t xml:space="preserve">6550232496-8
</t>
  </si>
  <si>
    <t xml:space="preserve">BANCO SANTANDER (MEXICO S.A)
</t>
  </si>
  <si>
    <t>PROYECTO  CONCLUIDO. Mediante recibo de envío de transferencia interbancaria de fecha 24 de septiembre de 2009 el Sistema de Agua Potable de San Francisco del Rincón reintegro al FIDEICOMISO los recursos de economía y productos financieros por $412,709.56</t>
  </si>
  <si>
    <t>León
Purísima del Rincón
San Francisco del Rincón
Silao</t>
  </si>
  <si>
    <t>6.- Ordenamiento Territorial de la Zona Metropolitana de León</t>
  </si>
  <si>
    <t>IPLANEG</t>
  </si>
  <si>
    <t>GUA09130100093159</t>
  </si>
  <si>
    <t>Secretaría de Finanzas y Administración del Estado de Guanajuato.</t>
  </si>
  <si>
    <t>00589302436</t>
  </si>
  <si>
    <t>BANORTE S.A.</t>
  </si>
  <si>
    <t>072210005893024362</t>
  </si>
  <si>
    <t>Reunión con Paloma para revisar el tema.
Analizar en el Comité Técnico el tema del faltante del recurso.
Solicitar reunión con Gerardo y Carlos.</t>
  </si>
  <si>
    <t>1.A Pavimentación de Camino Rural Paraíso-Cerro del Cubilete</t>
  </si>
  <si>
    <t>GUA09130100086662</t>
  </si>
  <si>
    <t>Municipio de Silao.</t>
  </si>
  <si>
    <t xml:space="preserve"> 59957410101, Sucursal 023 Centro Max, León, Gto.,</t>
  </si>
  <si>
    <t xml:space="preserve"> Banco del Bajío, S.A.</t>
  </si>
  <si>
    <t>030225599574101018</t>
  </si>
  <si>
    <t>El municipio presentará la cronología del proyecto y lo que pretende realizar al respecto actualmente la obra esta suspendida.</t>
  </si>
  <si>
    <t>EN DEFINICIÓN</t>
  </si>
  <si>
    <t>Cerrar el tema de afectaciones del proyecto.</t>
  </si>
  <si>
    <t>1.B Rehabilitación de Eje Vial Metropolitano Obregón -  5 de mayo</t>
  </si>
  <si>
    <t>GUA09130100086752</t>
  </si>
  <si>
    <t xml:space="preserve"> 6306872, Sucursal 023 Centro Max, León, Gto.,</t>
  </si>
  <si>
    <t>030244630687201017</t>
  </si>
  <si>
    <t>Solicitar documentación de cierre del proyecto</t>
  </si>
  <si>
    <t>2.- Saneamiento del Río Turbio
(Obras de Conducción y PTAR)</t>
  </si>
  <si>
    <t>SAPAL</t>
  </si>
  <si>
    <t>GUA09130100093360</t>
  </si>
  <si>
    <t>Sistema de Agua Potable y Alcantarillado de León</t>
  </si>
  <si>
    <t>030225427436101011</t>
  </si>
  <si>
    <t>3. Boulevard Delta
 (Tramo Blvd. J. Alonso de Torres &lt;Eje Metropolitano&gt; – Avenida Olímpica)</t>
  </si>
  <si>
    <t>GUA09130100093525</t>
  </si>
  <si>
    <t>1103-0103</t>
  </si>
  <si>
    <t>30225104599601014</t>
  </si>
  <si>
    <t>Convocar a reunión a León para definir cifras del proyecto.</t>
  </si>
  <si>
    <t>4. Boulevard Las Torres Norte</t>
  </si>
  <si>
    <t>marzo</t>
  </si>
  <si>
    <t>GUA09130100093703</t>
  </si>
  <si>
    <t>COBERTURA ESTATAL</t>
  </si>
  <si>
    <t xml:space="preserve"> San Francisco del Rincón, Gto.</t>
  </si>
  <si>
    <t>Número 60428650101 Sucursal188 Francisco I. Madero 218, Centro, San Francisco del Rincón, Gto</t>
  </si>
  <si>
    <t xml:space="preserve"> Banco del Bajío, S. A. </t>
  </si>
  <si>
    <t>Es obra aún tiene monto por ejercer con respecto a su asignación más sin embargo el municipio comenta que no se utilizará el 100% de la asignación para cumplir la meta comprometida, sin embargo comenta que solicitará al Comité Tecnico la aplicación del saldo de su asignación para ampliación de metas siempre y cuando esto sea pertinente a la fecha, derivado del desfase en tiempo con respecto a su convenio original.</t>
  </si>
  <si>
    <t>Cerrar el tema de cambio en instrumento jurídico por el municipio</t>
  </si>
  <si>
    <t>Municipio / SOP</t>
  </si>
  <si>
    <t>5. Saneamiento del Río Silao
(Obras de conducción y PTAR)</t>
  </si>
  <si>
    <t>GUA09130100093795</t>
  </si>
  <si>
    <t>Comisión Estatal del Agua de Guanajuato CEAG</t>
  </si>
  <si>
    <t>30210368131901017</t>
  </si>
  <si>
    <t>6. Proyectos Ejecutivos para la Zona Metropolitana de León</t>
  </si>
  <si>
    <t>GUA09130100093938</t>
  </si>
  <si>
    <t>Secretaría de Finanzas y Administración  del Estado de Guanajuato</t>
  </si>
  <si>
    <t>SANTANDER</t>
  </si>
  <si>
    <t>14210655025564875</t>
  </si>
  <si>
    <t>7. Estudios de planeación del Ordenamiento Ecológico y Territorial de la Zona Metropolitana de León</t>
  </si>
  <si>
    <t>GUA09130100093977</t>
  </si>
  <si>
    <t>65502556490</t>
  </si>
  <si>
    <t>014210655025564901</t>
  </si>
  <si>
    <t>2.- Distribuidor Vial del Rincón (CUARTA ASIGNACIÓN)
(Puente vehicular sobre la vía del ferrocarril)</t>
  </si>
  <si>
    <t>GUA09130100094007</t>
  </si>
  <si>
    <t>SAN FCO. R.</t>
  </si>
  <si>
    <t>Purísima del Rincón 
San Francisco del Rincón</t>
  </si>
  <si>
    <t>Solicitar documentación de cierre del proyecto (precisión)</t>
  </si>
  <si>
    <t>Purísima del Rincón</t>
  </si>
  <si>
    <t>1. VIALIDAD DE ACCESO "BOULEVARD DEL CARMEN” PRIMERA ETAPA</t>
  </si>
  <si>
    <t>GUA10130100094154</t>
  </si>
  <si>
    <t>PURÍSIMA</t>
  </si>
  <si>
    <t xml:space="preserve"> Municipio de Purísima del Rincón</t>
  </si>
  <si>
    <t xml:space="preserve"> BANAMEX, S. A.</t>
  </si>
  <si>
    <t>clabe 2237079478248850</t>
  </si>
  <si>
    <t>Al ser una obra de continuidad, los intereses y saldo registrados corresponden a las carteras 2010, 2011 y 2012 (se depositó el recurso en una sola cuenta).
Existen recursos que fueron reintegrados por Observación de Auditoría por $228,509.52</t>
  </si>
  <si>
    <t xml:space="preserve">2. PLANTA DE TRATAMIENTO DE AGUAS RESIDUALES METROPOLITANA DE SAN JERÓNIMO, TERCERA ASIGNACIÓN </t>
  </si>
  <si>
    <t>GUA10130100094167</t>
  </si>
  <si>
    <t>cuenta 67702936800</t>
  </si>
  <si>
    <t>BANORTE</t>
  </si>
  <si>
    <t>72210006770293684</t>
  </si>
  <si>
    <t>PROYECTO DE CONTINUIDAD</t>
  </si>
  <si>
    <t>2. PLANTA DE TRATAMIENTO DE AGUAS RESIDUALES METROPOLITANA DE SAN JERÓNIMO, Obras complementarias al plan de contingencia para la Planta de Tratamiento de Aguas Residuales Metropolitana, San Jerónimo, para las ciudades de Purísima de Busto y San Francisco del Rincón del Estado de Guanajuato</t>
  </si>
  <si>
    <t xml:space="preserve"> 030210841715601014</t>
  </si>
  <si>
    <t>3. BLVD. LAS TORRES (EJE NORTE-SUR, CONEXIÓN AVENIDA DEL VALLE), TERCERA ETAPA</t>
  </si>
  <si>
    <t>GUA10130100094205</t>
  </si>
  <si>
    <t>número 60429560101, Sucursal188 Francisco I. Madero 218, Centro, San Francisco del Rincón, Gto.del Rincón.</t>
  </si>
  <si>
    <t>CLABE Bancaria 030237604295601013</t>
  </si>
  <si>
    <t>$30´330,306.03 la diferencia entre lo autorizado y lo comprometid es resultado de productos financieros</t>
  </si>
  <si>
    <t>Recurso asignado de intereses de la subcuenta del ejercicio fiscal de 2010.</t>
  </si>
  <si>
    <t>4. EJE METROPOLITANO LEÓN - SILAO (TRAMO ENT. CARR. SILAO-SAN FELIPE - CARR. COMANJILLA)</t>
  </si>
  <si>
    <t>GUA10130100094227</t>
  </si>
  <si>
    <t>Municipio de Silao, Gto.</t>
  </si>
  <si>
    <t xml:space="preserve"> 62004140101, Sucursal 023 Centro Max, León, Gto.</t>
  </si>
  <si>
    <t xml:space="preserve"> CLABE bancaria 030225620041401013</t>
  </si>
  <si>
    <t xml:space="preserve">En proceso de cierre.
</t>
  </si>
  <si>
    <t>Reintegro por el municipio de Silao mediante oficio no. TES/037/0748/2015 de fecha 28 de septiembre de 2015</t>
  </si>
  <si>
    <t>5. INTERSECCIÓN A DESNIVEL DEL BLVD. MORELOS CON EL BLVD. PADRE VERTIZ CAMPERO Y VICENTE VALTIERRA (PRIMERA ETAPA)</t>
  </si>
  <si>
    <t>GUA10130100094235</t>
  </si>
  <si>
    <t xml:space="preserve">LEÓN </t>
  </si>
  <si>
    <t>Municipio León, Gto.</t>
  </si>
  <si>
    <t>cuenta número 0665620780, Sucursal 0805 Blvd. López Mateos esq. Hermanos Aldama, León, Gto.</t>
  </si>
  <si>
    <t xml:space="preserve"> Banorte</t>
  </si>
  <si>
    <t xml:space="preserve"> clabe bancaria 072 225 00665620780 2</t>
  </si>
  <si>
    <t>Convenio cerrado con IPLANEG</t>
  </si>
  <si>
    <t>6. BLVD. DELTA TRAMO DE BLVD. AEROPUERTO A BLVD. TIMOTEO LOZANO (NOVENA ETAPA)</t>
  </si>
  <si>
    <t>GUA10130100094255</t>
  </si>
  <si>
    <t>0665620799, Sucursal 0805 Blvd, López Mateos esq. Hermanos Aldama, León</t>
  </si>
  <si>
    <t xml:space="preserve"> clabe bancaria 072 225 00665620799 6</t>
  </si>
  <si>
    <t>Los intereses generados por el proyecto importan un monto de $1'865,849.67 de los cuales la cantidad de $1'769,298.65 fueron utilizados en acciones del mismo proyecto, por lo que el ejercido real es de $50'769,298.65</t>
  </si>
  <si>
    <t xml:space="preserve">7. ESTUDIOS DE PLANEACIÓN DEL ORDENAMIENTO ECOLÓGICO Y TERRITORIAL DE LA ZM LEÓN 2010  </t>
  </si>
  <si>
    <t>GUA10130100094266</t>
  </si>
  <si>
    <t>Secretaría de Finanzas y Administración  del Estado de Guanajuato.</t>
  </si>
  <si>
    <t>65502894941, Sucursal 0127 Guanajuato, plaza 0127 Guanajuato, Gto.</t>
  </si>
  <si>
    <t>SANTANDER S.A.</t>
  </si>
  <si>
    <t xml:space="preserve"> clabe bancaria 01421065502894941-3</t>
  </si>
  <si>
    <t xml:space="preserve">8. PROYECTOS EJECUTIVOS DE LA ZONA METROPOLITANA DE LEÓN 2010 </t>
  </si>
  <si>
    <t xml:space="preserve">IPLANEG </t>
  </si>
  <si>
    <t>GUA10130100094278</t>
  </si>
  <si>
    <t>63428850101 Sucursal Sucursal Marfil No. 90, Plaza 11001 Guanajuato.</t>
  </si>
  <si>
    <t>BANBAJÍO S.A.</t>
  </si>
  <si>
    <t xml:space="preserve"> clabe bancaria 030210634288501010</t>
  </si>
  <si>
    <t>9. SEDE AGENCIA METROPOLITANA</t>
  </si>
  <si>
    <t>Equipamiento metropolitano</t>
  </si>
  <si>
    <t>GUA10130100094304</t>
  </si>
  <si>
    <t>cuenta número 00680266912</t>
  </si>
  <si>
    <t xml:space="preserve">Sucursal 803, Plaza 210 Guanajuato, Gto., aperturada en BANORTE S.A., </t>
  </si>
  <si>
    <t>Clabe 072210006802669128</t>
  </si>
  <si>
    <t>GUA11130100096012</t>
  </si>
  <si>
    <t>clabe 2237079478248856</t>
  </si>
  <si>
    <t>Al ser una obra de continuidad, los intereses y saldo registrados corresponden a las carteras 2010, 2011 y 2012 2012 (se depositó el recurso en una sola cuenta).</t>
  </si>
  <si>
    <t>Purísima del Rincón
San Francisco del Rincón</t>
  </si>
  <si>
    <t>GUA11130100096022</t>
  </si>
  <si>
    <t xml:space="preserve">COBERTURA ESTATAL </t>
  </si>
  <si>
    <t>cuenta 677029368</t>
  </si>
  <si>
    <t>Registro en Cartera 2010. Proyecto de Continuidad.</t>
  </si>
  <si>
    <t xml:space="preserve">3. PAVIMENTACIÓN DE CAMINO RURAL PARAÍSO-CERRO DEL CUBILETE </t>
  </si>
  <si>
    <t>GUA11130100096039</t>
  </si>
  <si>
    <t>Registro en Cartera 2009. Proyecto de Continuidad
El ejecutor realizó una deducción de presupuesto por devolución de recursos de capital por $22,024.96
No entregaron reporte a diciembre, los datos son a diciembre 2014.</t>
  </si>
  <si>
    <t>4. BLVD. LAS TORRES (EJE NORTE-SUR, CONEXIÓN AVENIDA DEL VALLE), CUARTA ETAPA</t>
  </si>
  <si>
    <t>GUA11130100096045</t>
  </si>
  <si>
    <t xml:space="preserve">SAN FCO. R. </t>
  </si>
  <si>
    <t>CLABE Bancaria 030237769245201010</t>
  </si>
  <si>
    <t>Obra de continuidad.
Es proceso la terminación anticipada del contrato de la cuarta etapa y dar vialibilidad a la aprobación del CT de asignar los recursos remanentes para la Quinta y Sexta etapa del 2012.</t>
  </si>
  <si>
    <t>5.    Vialidades laterales, cruce a nivel y adecuación de servicios de la intersección de la C.F. 45 con el Blvd. Juan Alonso de Torres</t>
  </si>
  <si>
    <t>GUA11130100096059</t>
  </si>
  <si>
    <t>0807819348, Sucursal 0805, León, Gto.</t>
  </si>
  <si>
    <t xml:space="preserve"> Banorte S. A.</t>
  </si>
  <si>
    <t xml:space="preserve"> CLABE bancaria 072 225 00807819348 2</t>
  </si>
  <si>
    <t>El saldo en la cuenta corresponde a las acciones del 2011 y 2012.
En proceso de reintegro de los saldos y economías del proyecto al Fideicomiso.</t>
  </si>
  <si>
    <t>6.    Vialidades laterales, cruce a nivel y adecuación de servicios de la intersección de la C.F. 45 con el Blvd. Antonio Madrazo</t>
  </si>
  <si>
    <t>GUA11130100096068</t>
  </si>
  <si>
    <t>0807819320, Sucursal 0805, León,Gto.</t>
  </si>
  <si>
    <t xml:space="preserve"> Banorte S. A.,</t>
  </si>
  <si>
    <t xml:space="preserve"> CLABE bancaria 072 225 008078193204</t>
  </si>
  <si>
    <t>7. EJE METROPOLITANO LEÓN - SILAO (TRAMO ENT. CARR. SILAO-SAN FELIPE - CARR. COMANJILLA)</t>
  </si>
  <si>
    <t>GUA11130100096078</t>
  </si>
  <si>
    <t>cuenta 6200414</t>
  </si>
  <si>
    <t>Banjío del Bajío, S.A.</t>
  </si>
  <si>
    <t>CLABE 030225753554501018</t>
  </si>
  <si>
    <t>8. Estudios de planeación y proyectos ejecutivos para la Zona Metropolitana de León 2011</t>
  </si>
  <si>
    <t>GUA11130100096225</t>
  </si>
  <si>
    <t>Scotianbank Inverlat, S.A.</t>
  </si>
  <si>
    <t xml:space="preserve">1. PLANTA DE TRATAMIENTO DE AGUAS RESIDUALES METROPOLITANA DE SAN JERÓNIMO, CUARTA ASIGNACIÓN </t>
  </si>
  <si>
    <t>GUA12130100096269</t>
  </si>
  <si>
    <t>Registro en Cartera 2009. Proyecto de Continuidad</t>
  </si>
  <si>
    <t>Solicitar documentación de cierre del proyecto (Precisión)</t>
  </si>
  <si>
    <t>2. REHABILITACIÓN DE EJE VIAL METROPOLITANO OBREGÓN - 5 DE MAYO, SEGUNDA ASIGNACIÓN</t>
  </si>
  <si>
    <t>GUA12130100096297</t>
  </si>
  <si>
    <t>Registro en Cartera 2009. Proyecto de Continuidad.
Mediante oficio no. TES/037/0478/2014 de fecha 12 de agosto de 2014, el municipio realizó el reintegro de los productos financieros y economías del proyecto al Fideicomiso.</t>
  </si>
  <si>
    <t>3. BLVD. LAS TORRES (EJE NORTE-SUR, CONEXIÓN AVENIDA DEL VALLE), QUINTA Y SEXTA ETAPA</t>
  </si>
  <si>
    <t>06/09/2014    29/11/2014</t>
  </si>
  <si>
    <t>GUA12130100096309</t>
  </si>
  <si>
    <t>Registro en Cartera 2010. Proyecto de Continuidad.
El importe del contrato ya considera los recursos remanentes del proyecto en 2011 en su cuarta etapa. El avance físico está reflejado en el importe del 2011.</t>
  </si>
  <si>
    <t>EN PROCESO</t>
  </si>
  <si>
    <t>4. VIALIDAD DE ACCESO "BOULEVARD DEL CARMEN” SEGUNDA ETAPA</t>
  </si>
  <si>
    <t>GUA12130100096464</t>
  </si>
  <si>
    <t xml:space="preserve">5. BLVD. JUÁREZ, COLONIA DEL CARMEN  </t>
  </si>
  <si>
    <t>GUA12130100096511</t>
  </si>
  <si>
    <t>con número 7004-2868130, aperturada en BANAMEX, S. A., Sucursal 794, con CLABE bancaria 002237700428681305</t>
  </si>
  <si>
    <t>BANAMEX, S. A.,</t>
  </si>
  <si>
    <t xml:space="preserve"> CLABE bancaria 002237700428681305</t>
  </si>
  <si>
    <t>Registro en Cartera 2010. Proyecto de Continuidad</t>
  </si>
  <si>
    <t>6.    Vialidades laterales, cruce a nivel y adecuación de servicios de la intersección de la C.F. 45 con el Blvd. Juan Alonso de Torres, Segunda Asignación</t>
  </si>
  <si>
    <t>GUA12130100096535</t>
  </si>
  <si>
    <t>7.    Vialidades laterales, cruce a nivel y adecuación de servicios de la intersección de la C.F. 45 con el Blvd. Antonio Madrazo, Segunda Asignación</t>
  </si>
  <si>
    <t>GUA12130100096551</t>
  </si>
  <si>
    <t>8. EJE METROPOLITANO LEÓN - SILAO (TRAMO ENT. CARR. SILAO-SAN FELIPE - CARR. COMANJILLA), TERCERA ASIGNACIÓN</t>
  </si>
  <si>
    <t>Silao/SOP</t>
  </si>
  <si>
    <t>GUA12130100096568</t>
  </si>
  <si>
    <t>0093765590101, Sucursal Silao, Gto.,</t>
  </si>
  <si>
    <t>CLABE 030244900000635178</t>
  </si>
  <si>
    <t>Proyecto teminado como ejecutor Silao, SOP se está gestionando la asignación de los recursos.</t>
  </si>
  <si>
    <t>Las acciones restantes de liberación de derecho de vía, lo ejecutará la SOP, están en proceso de elaboración del Convenio Modificatorio para regualizar el proceso administrativo de registro del proyecto ante la SFIA y continuar con los trámites de afectaciones.</t>
  </si>
  <si>
    <t>9. ESTUDIOS Y PROYECTOS EJECUTIVOS DE LA ZM LEON 2012</t>
  </si>
  <si>
    <t>GUA12130100096607</t>
  </si>
  <si>
    <t>Secretaría de Finanzas, Inversión y Administración</t>
  </si>
  <si>
    <t>177-00102-001-1,, Sucursal 177 Guanajuato, Plaza 210 Guanajuato, Gto.</t>
  </si>
  <si>
    <t xml:space="preserve"> Banregio S.A.</t>
  </si>
  <si>
    <t xml:space="preserve"> Clabe 058210000000370572</t>
  </si>
  <si>
    <t>Proyecto en proceso de cierre por SFR</t>
  </si>
  <si>
    <t>IPLANEG / MUNICIPIO</t>
  </si>
  <si>
    <t>SFIA</t>
  </si>
  <si>
    <t>CANCELADA</t>
  </si>
  <si>
    <t>Eje metropolitano León-Silao  (tramo Ent.Carr. Silao-San Felipe – Carr. Comanjilla), Cuarta asignación.</t>
  </si>
  <si>
    <t>GUA00130300216496</t>
  </si>
  <si>
    <t xml:space="preserve">SFIA </t>
  </si>
  <si>
    <t>CTA.102334270101</t>
  </si>
  <si>
    <t xml:space="preserve"> BANBAJÍO, S.A.</t>
  </si>
  <si>
    <t>CLABE 030210900001543895</t>
  </si>
  <si>
    <t xml:space="preserve">TERMINADA CON ACTA FINANCIERA TOTAL, REINTEGRO AL FIDEICOMISO SOLICITADO A LA SFIA </t>
  </si>
  <si>
    <t>Modernización del Blvd. Timoteo Lozano, primera etapa.</t>
  </si>
  <si>
    <t>GUA00130300215931</t>
  </si>
  <si>
    <t>MUNICIPIO DE LEÓN</t>
  </si>
  <si>
    <t>Cuenta número 10086064-0101, Sucursal 01, Blvd. Adolfo López Mateos No. 103 Oriente, Centro, León, Gto., aperturada en Banco del Bajío S. A.</t>
  </si>
  <si>
    <t>BANCO DEL BAJÍO</t>
  </si>
  <si>
    <t>030225900001387237</t>
  </si>
  <si>
    <t>Mediante oficio no. DGOP/1532/14 de fecha 02 de octubre de 2014 realizó el reintegro de economías y productos financieros de los componentes de afectaciones atendiendo a las observaciones derivadas de la Auditoría.
Se maneja el saldo y rendimientos de la cuenta al 30 de mayo y el saldo de la cuenta al 08 de junio de 2015.
NOTA: VERIFICAR CON SFIA EL TRATAMIENTO QUE SE LE DARÁ AL PROYECTO DERIVADO DE LOS REINTEGROS QUE REALIZÓ EL EJECUTOR.</t>
  </si>
  <si>
    <t>Proyectos ejecutivos para la Zona Metropolitana de León 2013</t>
  </si>
  <si>
    <t>RESUMEN</t>
  </si>
  <si>
    <t>BBVA Bancomer</t>
  </si>
  <si>
    <t>PROYECTOS EJECUTIVOS DEL EJE METROPOLITANO</t>
  </si>
  <si>
    <t>GUA00130400280238</t>
  </si>
  <si>
    <t>00195058287</t>
  </si>
  <si>
    <t xml:space="preserve"> BBVA Bancomer, S.A., </t>
  </si>
  <si>
    <t>CLABE bancaria 012225001950582877</t>
  </si>
  <si>
    <t xml:space="preserve">PROYECTO EJECUTIVO NORORIENTE DE SILAO </t>
  </si>
  <si>
    <t>GUA00130400280351</t>
  </si>
  <si>
    <t>León
San Francisco del Rincón
Purísima del Rincón
Manuel Doblado</t>
  </si>
  <si>
    <t>PROYECTOS EJECUTIVOS DE LA MODERNIZACION DE LA CARRETERA. LEON, SAN FRANCISCO DEL RINCON, PURISIMA DEL RINCON, CIUDAD MANUEL DOBLADO</t>
  </si>
  <si>
    <t>GUA00130400280413</t>
  </si>
  <si>
    <t>PROYECTOS EJECUTIVOS PARA LA MODERNIZACION DE LA CARRETERA RAMAL A SANTA ANA DEL CONDE</t>
  </si>
  <si>
    <t>GUA00130400280465</t>
  </si>
  <si>
    <t>PROYECTO EJECUTIVO DE ACCESO CERRITO DE JEREZ EN LEÓN</t>
  </si>
  <si>
    <t>Cancelada</t>
  </si>
  <si>
    <t>GUA00130400280497</t>
  </si>
  <si>
    <t>SE REINTEGRÓ AL FIDEICOMISO EL RECURSO POR $1´900,000.00</t>
  </si>
  <si>
    <t>BLVD. TAJO SANTA ANA (INTERSECCIÓN Y VIALIDAD)</t>
  </si>
  <si>
    <t>GUA00130400279962</t>
  </si>
  <si>
    <t>030 225 90000 20091</t>
  </si>
  <si>
    <t>Rendimientos de la cuenta al 31 de Diciembre de 2015 el saldo de la cuenta es al 12 de enero del 2016</t>
  </si>
  <si>
    <t>En proceso</t>
  </si>
  <si>
    <t>PARQUE LINEAL RIO SANTIAGO</t>
  </si>
  <si>
    <t>GUA00130400279995</t>
  </si>
  <si>
    <t>SFR</t>
  </si>
  <si>
    <t>Número 103204630101, Sucursal 188,  aperturada en Banco del Bajío S. A., CLABE bancaria 030237900001637409</t>
  </si>
  <si>
    <t>PARQUE LINEAL GUANAJUATO</t>
  </si>
  <si>
    <t>GUA00130400280087</t>
  </si>
  <si>
    <t>PURÍSIMA DEL RINCÓN</t>
  </si>
  <si>
    <t>MUNICIPIO DE PURÍSIMA DEL RINCÓN</t>
  </si>
  <si>
    <t>BANCO DEL BAJIO</t>
  </si>
  <si>
    <t>CLABE bancaria 030237900001626805</t>
  </si>
  <si>
    <t>Reintegro del programa PCREID-CODE 2014 $24,388.22</t>
  </si>
  <si>
    <t>PARQUE LINEAL LOS VENEROS</t>
  </si>
  <si>
    <t>GUA00130400280147</t>
  </si>
  <si>
    <t>Blvd. Las Torres Norte, Primera Etapa 2013, Segunda Asignación</t>
  </si>
  <si>
    <t>GUA00130300216948</t>
  </si>
  <si>
    <t xml:space="preserve"> CLABE bancaria 058210000000708746</t>
  </si>
  <si>
    <t>Banco Regional de Monterrey S.A., BANREGIO Grupo Financiero</t>
  </si>
  <si>
    <t>Avenida Obregón 5 de Mayo y Rehabilitación de Portales</t>
  </si>
  <si>
    <t>GUA00130400280699</t>
  </si>
  <si>
    <t>MUNICIPIO DE SILAO</t>
  </si>
  <si>
    <t xml:space="preserve">cuenta número 0194742850, Sucursal 0714, Av. Juárez N.9 Zona Centro, Guanajuato, Gto., CP 36000 </t>
  </si>
  <si>
    <t>BBVA Bancomer S. A.,</t>
  </si>
  <si>
    <t xml:space="preserve"> CLABE bancaria 012225001947428504</t>
  </si>
  <si>
    <t xml:space="preserve">Obra en proceso de cierre.
Se está analizando la observación emitida por la ASF a la Auditoria al proyecto.
</t>
  </si>
  <si>
    <t>Colector Los Arcos</t>
  </si>
  <si>
    <t>GUA00130300217343</t>
  </si>
  <si>
    <t>90000162608, Sucursal San Francisco del Rincón, Gto., aperturada en Banco del Bajío S. A., CLABE bancaria 030237900001626083</t>
  </si>
  <si>
    <t xml:space="preserve"> Banco del Bajío S. A.</t>
  </si>
  <si>
    <t xml:space="preserve"> CLABE bancaria 030237900001626083</t>
  </si>
  <si>
    <t>1) Comisión de $6.96 fue bonificada en febrero/ 2) Se reintegro al fideicomiso $1,979,577.25</t>
  </si>
  <si>
    <t>Construcción de Ciclovía Purísima-Jalpa, Cuarta Etapa. Tramo Cabecera Municipal-Ecoparque Mil Azahares</t>
  </si>
  <si>
    <t>GUA00130300217473</t>
  </si>
  <si>
    <t xml:space="preserve"> CLABE bancaria 030237900001626106</t>
  </si>
  <si>
    <t>Reintegro a cuentas del fimetro 2013 por $57.55</t>
  </si>
  <si>
    <t>Colector de Aguas Residuales Poniente II, Construcción de Primer Etapa</t>
  </si>
  <si>
    <t>GUA00130400217576</t>
  </si>
  <si>
    <t xml:space="preserve">cuenta número 0194742699, Sucursal 0714, Av. Juárez N.9 Zona Centro, Guanajuato, Gto., CP 36000, aperturada en BBVA Bancomer S. A., </t>
  </si>
  <si>
    <t>BBVA BANCOMER</t>
  </si>
  <si>
    <t>CLABE bancaria 012225001947426991</t>
  </si>
  <si>
    <t>Proyecto en proceso de cierre administrativo</t>
  </si>
  <si>
    <t>Estudios de la Zona Metropolitana de León 2013</t>
  </si>
  <si>
    <t>número
65-50419743-7</t>
  </si>
  <si>
    <t xml:space="preserve"> Santander S. A.</t>
  </si>
  <si>
    <t xml:space="preserve"> CLABE bancaria 014210-655041974371</t>
  </si>
  <si>
    <t>solicitud a finanzas de apertura liquida oficio  IPLANEG/116/2015 23 de enero 2015</t>
  </si>
  <si>
    <t xml:space="preserve">DIAGNÓSTICO Y PROPUESTA DE SISTEMA DE MOVILIDAD INTRAURBANO EN LOS MUNICIPIOS DE LA ZONA METROPOLITANA DE LEÓN </t>
  </si>
  <si>
    <t>GUA00130400279305</t>
  </si>
  <si>
    <t xml:space="preserve">DIAGNÓSTICO Y PROPUESTA DEL SISTEMA DE MOVILIDAD INTERURBANO Y METROPOLITANO EN LOS MUNICIPIOS DE LA ZONA METROPOLITANA DE LEÓN </t>
  </si>
  <si>
    <t>GUA00130400279539</t>
  </si>
  <si>
    <t xml:space="preserve">DIAGNÓSTICO DE LA GESTIÓN INTEGRAL DE LOS RESIDUOS SÓLIDOS EN LA ZONA METROPOLITANA </t>
  </si>
  <si>
    <t>GUA00130400279468</t>
  </si>
  <si>
    <t>ESTUDIO DE FACTIBILIDAD DEL PLAN MAESTRO CALZADA DE LOS HÉROES, EN LA CIUDAD DE LEÓN,GUANAJUATO</t>
  </si>
  <si>
    <t>GUA00130400279597</t>
  </si>
  <si>
    <t xml:space="preserve">ESTUDIO EXPLORATORIO CIUDADES HUMANAS </t>
  </si>
  <si>
    <t>GUA00130400279647</t>
  </si>
  <si>
    <t>ESTUDIO POLÍTICAS INTEGRALES PARA EL DESARROLLO DE LAS CIUDADES</t>
  </si>
  <si>
    <t>GUA00130400279689</t>
  </si>
  <si>
    <t>PROGRAMAS DE DESARROLLO URBANO Y ORDENAMIENTO TERRITORIAL DE LA ZONA METROPOLITANA DE LEÓN</t>
  </si>
  <si>
    <t>GUA00130400279835</t>
  </si>
  <si>
    <t>BLVD INDEPENDENCIA (ANALISIS COSTO BENEFICIO)</t>
  </si>
  <si>
    <t>GUA00130400279907</t>
  </si>
  <si>
    <t>Hospital Purísima del Rincón (Afectaciones)</t>
  </si>
  <si>
    <t>GUA00130300218506</t>
  </si>
  <si>
    <t xml:space="preserve">BANCO DEL BAJÍO </t>
  </si>
  <si>
    <t>CLABE bancaria 030237900001626122</t>
  </si>
  <si>
    <t>Reintegro a cuentas del fimetro 2013 por $517.50</t>
  </si>
  <si>
    <t>Solicitar documentación soporte del proyecto</t>
  </si>
  <si>
    <t>Modernización de la Carretera León-San Francisco del Rincón en el Estado de Guanajuato</t>
  </si>
  <si>
    <t>GUA00130300218584</t>
  </si>
  <si>
    <t xml:space="preserve"> Cuenta 177-99136-001-5</t>
  </si>
  <si>
    <t xml:space="preserve"> CLABE bancaria 058210000000707145</t>
  </si>
  <si>
    <t xml:space="preserve">SE PAGO EL RECURSO A LOS AFECTADOS AL 100%, REINTEGRO AL FIDEICOMISO SOLICITADO A LA SFIA </t>
  </si>
  <si>
    <t>Rescate del Primer Cuadro del Centro Histórico de la Ciudad de León de los Aldama</t>
  </si>
  <si>
    <t>GUA00130300218741</t>
  </si>
  <si>
    <t>Sin contratar por el municipio de León</t>
  </si>
  <si>
    <t>Seguimiento a la solicitud de cancelación del proyecto realizada por el municipio de León y enviada a la SFIA</t>
  </si>
  <si>
    <t>Rehabilitación del Blvd. del Valle</t>
  </si>
  <si>
    <t>GUA00130300218792</t>
  </si>
  <si>
    <t xml:space="preserve">90000162661, Sucursal </t>
  </si>
  <si>
    <t>CLABE bancaria 030237900001626614</t>
  </si>
  <si>
    <t>1) Comisión de $8.70 fue bonificada en febrero/ 2) Reintegro a cuentas del fimetro 2013 por $7,583.86</t>
  </si>
  <si>
    <t>Pago Afectaciones</t>
  </si>
  <si>
    <t>Estudio</t>
  </si>
  <si>
    <t>Sucursal 803, Guanajuato, Centro, apertutada en Banco Mercantil del Norte S.A.</t>
  </si>
  <si>
    <t>Liberación Derecho de Vía para cuerpos laterales Carretera Federal 45 y el Bulevar Manuel J. Clouthier</t>
  </si>
  <si>
    <t>NA</t>
  </si>
  <si>
    <t>Sucursal 01 Centro, Plaza 225 León, Gto., Banco del Bajío S. A.</t>
  </si>
  <si>
    <t>CLABE bancaria 030225900003918060</t>
  </si>
  <si>
    <t>LOS INTERESES GENERADOS SON AL 28 DE FEBRERO DEL 2015, ASI MISMO EL SALDO DE LA CUENTA ESTA ACTUALIZADO AL DIA 18 DE MARZO DEL PRESENTE EJERCICIO FISCAL</t>
  </si>
  <si>
    <t>Mediante oficio no. DGOP/DAyCFO/1546/15 el municipio de León hace del conocimiento al IPLANEG el estatus del Entero del UNO al MILLAR al OFS.</t>
  </si>
  <si>
    <t>Solicitar documentación de cierre del proyecto al municipio de León</t>
  </si>
  <si>
    <t>Blvd. Timoteo Lozano (Liberación Derecho de Vía y Pavimentación del Blvd. Timoteo Lozano tramo del Blvd. Atotonilco al Tajo de Santa Ana (Etapa 1)</t>
  </si>
  <si>
    <t>LOS INTERESES GENERADOS SON AL 31 DE DICIEMBRE DEL 2015, ASI MISMO EL SALDO DE LA CUENTA ESTA ACTUALIZADO AL DIA 12 DE ENERO DEL PRESENTE EJERCICIO FISCAL.</t>
  </si>
  <si>
    <t>Recibo de Ingreso OFS con FOLIO no. 0851 de fecha 21 de octubre de 2015</t>
  </si>
  <si>
    <t>Solicitar documentación de cierre del proyecto al municipio de León
Reunión con el municipio de León para retomar el tema de asignación de remanentes citado en sesión de CT</t>
  </si>
  <si>
    <t>SDSH/SFIA/IPLANEG</t>
  </si>
  <si>
    <t xml:space="preserve">Pavimentación del Blvd. Timoteo Lozano tramo de Blvd. Atotonilco al Tajo de Santa Ana (1ra Etapa) </t>
  </si>
  <si>
    <t>Liberación Derecho de Vía del Blvd. Timoteo Lozano tramo de Blvd. Atotonilco al Tajo de Santa Ana</t>
  </si>
  <si>
    <t>Parque Lineal Alfaro (1ra Etapa)</t>
  </si>
  <si>
    <t>14/06/2015
22/08/2015</t>
  </si>
  <si>
    <t>CLABE 072210002648495000</t>
  </si>
  <si>
    <t>En ejecución, se solicitará a la SFIA la reducción líquida y reintegro al Fideicomiso por $6.54.
En proceso de cierre administrativo.</t>
  </si>
  <si>
    <t>SOP está realizando el trámite de cierre del proyecto ante la SFIA</t>
  </si>
  <si>
    <t>0197834209  cuenta número</t>
  </si>
  <si>
    <t>Sucursal 0714, Plaza 1108 León, Gto., aperturada en BBVA BANCOMER S. A.</t>
  </si>
  <si>
    <t>CLABE bancaria 012225001978342099</t>
  </si>
  <si>
    <t>En proceso de cierre administrativo, se solicitará a la SFIA la reducción líquida y reintegro al Fideicomiso por $0.02</t>
  </si>
  <si>
    <t>Construcción de Puente Peatonal en la Carretera León - San Francisco del Rincón, en el Km 0+800</t>
  </si>
  <si>
    <t>Se emitió una sola contratación con los dos puentes.</t>
  </si>
  <si>
    <t>Construcción de Puente Peatonal en la Carretera León - San Francisco del Rincón, en el Km 2+310</t>
  </si>
  <si>
    <t>Liberación de Derecho de Vía de la Modernización de la Carretera León - San Francisco Del Rincón</t>
  </si>
  <si>
    <t>Eje Metropolitano León-Silao (Tramo Ent. Carr Silao-San Felipe-Carr. Comanjilla) Quinta Asignación</t>
  </si>
  <si>
    <t>0197831544  cuenta número</t>
  </si>
  <si>
    <t>CLABE bancaria 012225001978315440</t>
  </si>
  <si>
    <t>El recurso destinado a la construcción del Puente Chichimequillas, se encuentra en proceso de reintegro por la SFIA al Fideicomiso FIMETRO León</t>
  </si>
  <si>
    <t>Liberación de Derecho de Vía del Eje Metropolitano León - Silao</t>
  </si>
  <si>
    <t>Construcción del Puente Vehicular en el Eje Metropolitano Km 25+550 (Chichimequillas)</t>
  </si>
  <si>
    <t>El recurso destinado a la construcción del Puente Chichimequillas, se encuentra en proceso de reintegro por la SFIA al Fideicomiso FIMETRO León mediante oficio DGP/1514/2015 de fecha Octubre 30 de 2015.</t>
  </si>
  <si>
    <t>Recurso reintegrado al fideicomiso</t>
  </si>
  <si>
    <t>Eje Metropolitano León-Silao (Tramo Ent. Carr Silao-San Felipe-Carr. Comanjilla</t>
  </si>
  <si>
    <t xml:space="preserve">   </t>
  </si>
  <si>
    <t xml:space="preserve">  </t>
  </si>
  <si>
    <t>Acta 16 de diciembre solictado. no convenido</t>
  </si>
  <si>
    <t>Modernización del Ramal a Santa Ana del Conde en el Municipio de León (Liberación de Afectaciones)</t>
  </si>
  <si>
    <t>0197831978  cuenta número</t>
  </si>
  <si>
    <t>CLABE bancaria 012225001978319789</t>
  </si>
  <si>
    <t>Se solicitó a la SFIA la regularización, cancelación de cuenta y reintegro al Fideicomiso (oficio DGP/1332/2015 del 24.09.2015)</t>
  </si>
  <si>
    <t>Eje Metropolitano Obregón-5 De Mayo (Tramo Monseñor Antonio Funes a Blvd. Raúl Bailleres (Segunda Etapa)</t>
  </si>
  <si>
    <t>Municipio de Silao de la Victoria</t>
  </si>
  <si>
    <t>0197730616  cuenta número</t>
  </si>
  <si>
    <t>Sucursal 0714, Plaza León, Gto., aperturada en BBVA BANCOMER S. A.</t>
  </si>
  <si>
    <t>CLABE bancaria 012225001977306162</t>
  </si>
  <si>
    <t>Proyecto en proceso de cierre administrativo.</t>
  </si>
  <si>
    <t>Recibo de Ingreso OFS con FOLIO no. 0680 de fecha 22 de diciembre de 2014
Complemento mediante Recibo de Ingreso OFS con FOLIO no. 0715 de fecha 08 de enero de 2015</t>
  </si>
  <si>
    <t>Prolongación 5 de Mayo (Rehabilitación Tramo Bulevar Raúl Bailleres-Carretera Federal 45 Primera Etapa)</t>
  </si>
  <si>
    <t>Cuenta Número 0197730640</t>
  </si>
  <si>
    <t>CLABE bancaria 012225001977306405</t>
  </si>
  <si>
    <t>Obra en proceso de cierre administrativo.</t>
  </si>
  <si>
    <t>Recibo de Ingreso OFS con FOLIO no. 0682 de fecha 22 de diciembre de 2014</t>
  </si>
  <si>
    <t>Colector de Aguas Residuales Poniente II (Construcción Segunda Etapa)</t>
  </si>
  <si>
    <t>Cuenta Número 0197730535</t>
  </si>
  <si>
    <t>CLABE bancaria 012225001977305354</t>
  </si>
  <si>
    <t>En proceo de cierre administrativo del proyecto</t>
  </si>
  <si>
    <t>Recibo de Ingreso OFS con FOLIO no. 0679 de fecha 22 de diciembre de 2014</t>
  </si>
  <si>
    <t>Blvd. Las Torres Norte (Primera Etapa Tercera Asignación)</t>
  </si>
  <si>
    <t>0197832141  cuenta número</t>
  </si>
  <si>
    <t>CLABE bancaria 012225001978321418</t>
  </si>
  <si>
    <t>Se solicitará a la SFIA reducción líquida y reintegro al Fideicomiso FIMETRO por $0.34</t>
  </si>
  <si>
    <t xml:space="preserve">Colector Pluvial Tres Marías </t>
  </si>
  <si>
    <t>Cuenta Maestra 0125489050101</t>
  </si>
  <si>
    <t>Banco del Bajío S. A.</t>
  </si>
  <si>
    <t>CLABE 030237900004023308</t>
  </si>
  <si>
    <t>en ejercicio</t>
  </si>
  <si>
    <t>Recibo de Ingreso OFS con FOLIO no. 0791 de fecha 27 de marzo de 2015</t>
  </si>
  <si>
    <t>Eje Central de San Francisco del Rincón</t>
  </si>
  <si>
    <t>Cuenta Maestra 0124024750101</t>
  </si>
  <si>
    <t>CLABE 030237900003861626</t>
  </si>
  <si>
    <t>El monto ejercido $5,994,000 es mayor que el contratado $5,768,248.1 por ajustes en finiquito</t>
  </si>
  <si>
    <t>Recibo de Ingreso OFS con FOLIO no. 0789 de fecha 06 de marzo de 2015</t>
  </si>
  <si>
    <t>Camino Real San Roque de Torres (Construcción de Primera Etapa y Proyecto Ejecutivo de Segunda Etapa)</t>
  </si>
  <si>
    <t>Cuenta Maestra 0124025250101</t>
  </si>
  <si>
    <t>CLABE bancaria 030237900003861671</t>
  </si>
  <si>
    <t>Recibo de Ingreso OFS con FOLIO no. 0801 de fecha 09 de abril de 2015</t>
  </si>
  <si>
    <t>Camino Real San Roque de Torres (Construcción de Primera Etapa)</t>
  </si>
  <si>
    <t>Camino Real San Roque de Torres (Proyecto Ejecutivo de Segunda Etapa)</t>
  </si>
  <si>
    <t>Bulevar Guadalupe Victoria</t>
  </si>
  <si>
    <t>Cuenta Maestra 0124025660101</t>
  </si>
  <si>
    <t>CLABE bancaria 030237900003861888</t>
  </si>
  <si>
    <t>Recibo de Ingreso OFS con FOLIO no. 0788 de fecha 06 de marzo de 2015</t>
  </si>
  <si>
    <t>Calzada San Jerónimo (Construcción Primer Etapa)</t>
  </si>
  <si>
    <t>Purísima del Rincón/SOP</t>
  </si>
  <si>
    <t>Pago de Afectaciones Calzada San Jerónimo</t>
  </si>
  <si>
    <t>Municipio de Purísima del Rincón</t>
  </si>
  <si>
    <t>CLABE 030237900003880403</t>
  </si>
  <si>
    <t>Trámite realizado por el municipio el 23 de noviembre de 2015, en espera del recibo emitido por el OFS</t>
  </si>
  <si>
    <t>0197832346  cuenta número</t>
  </si>
  <si>
    <t>CLABE bancaria 012225001978323461</t>
  </si>
  <si>
    <t>En ejecución, recurso en proceso de reintegro al fideicomiso por $11,471,878.76, reducción líquida al 31 de dic
Realizada a SFIA
En proceso de cierre administrativo.</t>
  </si>
  <si>
    <t>Blvd. Independencia (Construcción Tercer Etapa)</t>
  </si>
  <si>
    <t>cuenta 90000388046</t>
  </si>
  <si>
    <t>CLABE 030237900003880461</t>
  </si>
  <si>
    <t>Recibo de Ingreso OFS con FOLIO no. 0858 de fecha 24 de noviembre de 2015, se enteró solo las ministraciones recibidas en 2014. Se solicitó al municipio de Purísima del Rincón se realice el entero del complemento.</t>
  </si>
  <si>
    <t>Seguimiento al complemento del entero del uno al millar</t>
  </si>
  <si>
    <t>Pago de Afectaciones Blvd. Independencia</t>
  </si>
  <si>
    <t>Comentar con el municipio el temas de las afectaciones.</t>
  </si>
  <si>
    <t>Calle Principal de Purísima del Rincón (Tramo Manuel Doblado)</t>
  </si>
  <si>
    <t>cuenta 90000388062</t>
  </si>
  <si>
    <t>CLABE 030237900003880623</t>
  </si>
  <si>
    <t>Ciclovía Blvd. del Valle</t>
  </si>
  <si>
    <t>cuenta 90000388069</t>
  </si>
  <si>
    <t>CLABE 030237900003880694</t>
  </si>
  <si>
    <t>Libramiento Río Silao (Proyecto Ejecutivo)</t>
  </si>
  <si>
    <t>0197832494  cuenta número</t>
  </si>
  <si>
    <t>CLABE bancaria 012225001978324949</t>
  </si>
  <si>
    <t>Se solicitará a la SFIA la reducción líquida y reintegro al Fideicomiso por $722,240.15.
En ejecución, esta pendiente la aprobación del municipio de Silao a una solicitud del consultor sobre trámite de uso de suelo. Cuenta con convenio moficatorio.</t>
  </si>
  <si>
    <t>Proyecto Ejecutivo de Rehabilitación de Bulevar Emiliano Zapata "Acceso a Carr. Silao-San Felipe" en la Colonia Sopeña, incluye Colector Pluvial</t>
  </si>
  <si>
    <t>cuenta número 0197730594</t>
  </si>
  <si>
    <t>CLABE 012225001977305943</t>
  </si>
  <si>
    <t>Proyecto terminado, en proceso de cierre administrativo.</t>
  </si>
  <si>
    <t>Recibo de Ingreso OFS con FOLIO no. 0681 de fecha 22 de diciembre de 2014</t>
  </si>
  <si>
    <t>Proyecto Ejecutivo Blvd. del Valle Tercera Etapa Cuerpo Derecho</t>
  </si>
  <si>
    <t>cuenta 90000388075</t>
  </si>
  <si>
    <t>CLABE 030237900003880759</t>
  </si>
  <si>
    <t>REINTEGRO EN EL MES DE ABRIL DE DIVO PAGADO EN EXCESO A CONTRATISTA POR $649.85</t>
  </si>
  <si>
    <t>Colector Pluvial Centro (Proyecto Ejecutivo)</t>
  </si>
  <si>
    <t>CLABE 030237900003880801</t>
  </si>
  <si>
    <t>Camino a Potrerillos-Blvd. del Valle (Proyecto Ejecutivo)</t>
  </si>
  <si>
    <t>CLABE 030237900003880872</t>
  </si>
  <si>
    <t>Parque Lineal Veneros (Estudios Complementarios)</t>
  </si>
  <si>
    <t>cuenta número 90000388091</t>
  </si>
  <si>
    <t>CLABE 030237900003880911</t>
  </si>
  <si>
    <t>REINTEGRO EN EL MES DE ABRIL DE DIVO PAGADO EN EXCESO A CONTRATISTA POR $341.01</t>
  </si>
  <si>
    <t>Parque Lineal Guanajuato (Estudios Complementarios)</t>
  </si>
  <si>
    <t>CLABE 030237900003788453</t>
  </si>
  <si>
    <t>Carretera Purísima-Manuel Doblado (Proyecto Ejecutivo Tramo Pípila a Libramiento Sur)</t>
  </si>
  <si>
    <t>13/03/2015
08/05/2015</t>
  </si>
  <si>
    <t>0197832656  cuenta número</t>
  </si>
  <si>
    <t>CLABE bancaria 012225001978326565</t>
  </si>
  <si>
    <t>Terminado con acta financiera total al 100%, se solicitó el reintegro al Fideicomiso y cancelación de cuenta a la SFIA con oficio DGP/1329/2015 del 23.09.2015</t>
  </si>
  <si>
    <t>ZM</t>
  </si>
  <si>
    <t>Proyectos Ejecutivos y Estudios del Eje Metropolitano del Rincón</t>
  </si>
  <si>
    <t>0197832788  cuenta número</t>
  </si>
  <si>
    <t>CLABE bancaria 012225001978327881</t>
  </si>
  <si>
    <t>Proyectos en ejecución.
Pagado realizado al OFS.</t>
  </si>
  <si>
    <t>Proyectos ejecutivos y estudios complementarios en el Eje Metropolitano León-Silao</t>
  </si>
  <si>
    <t>10/06/2015
01/01/2015</t>
  </si>
  <si>
    <t>0197832893  cuenta número</t>
  </si>
  <si>
    <t>CLABE bancaria 012225001978328932</t>
  </si>
  <si>
    <t>Proyectos en ejecución.
En trámite de pago al OFS.</t>
  </si>
  <si>
    <t>LEÓN Y SAN FRANCISCO DEL RINCÓN</t>
  </si>
  <si>
    <t>Proyectos y Estudios Complementarios para la Modernización de la Carretera León - San Francisco del Rincón.</t>
  </si>
  <si>
    <t>00197833350 cuenta número</t>
  </si>
  <si>
    <t>CLABE bancaria 012225001978333503</t>
  </si>
  <si>
    <t>Proyectos Ejecutivos y Estudios Arco Nororiente de Silao</t>
  </si>
  <si>
    <t>0197833598  cuenta número</t>
  </si>
  <si>
    <t>CLABE bancaria 012225001978335983</t>
  </si>
  <si>
    <t>En proceso de reintegro</t>
  </si>
  <si>
    <t>Plan Estratégico de la Zona Metropolitana de León</t>
  </si>
  <si>
    <t>cuenta número 00197763468</t>
  </si>
  <si>
    <t>Sucursal 0714 Gobierno Guanajuato, Plaza 11008 León, Gto., aperturada en BBVA BANCOMER S. A.</t>
  </si>
  <si>
    <t>CLABE bancaria 012225001977634685</t>
  </si>
  <si>
    <t>Proyecto suspendido temporalmente derivado del cambio de las administraciones.</t>
  </si>
  <si>
    <t>Recibo de pago a terceros Folio no. 321 de fecha 22 de noviembre de 2015</t>
  </si>
  <si>
    <t>Estudio de Movilidad Calzada de los Héroes</t>
  </si>
  <si>
    <t>cuenta número 7007-2505857</t>
  </si>
  <si>
    <t>Sucursal Guanajuato 0164, Plaza 11, aperturada en BANAMEX S. A.</t>
  </si>
  <si>
    <t>CLABE bancaria 002210700725058577</t>
  </si>
  <si>
    <t>Sistema de Movilidad Interurbano y Metropolitano (SIMOV) de la Zona Metropolitana de León, Guanajuato. Primera Etapa.</t>
  </si>
  <si>
    <t>Afectación</t>
  </si>
  <si>
    <t>Oct-2015</t>
  </si>
  <si>
    <t>Abr-2016</t>
  </si>
  <si>
    <t>GUA00150300557382</t>
  </si>
  <si>
    <t>SAN FRANCISCO DEL RINCON</t>
  </si>
  <si>
    <t>MUNICIPIO DE PURISIMA DEL RINCON FIMLEO 2015</t>
  </si>
  <si>
    <t>147157910101</t>
  </si>
  <si>
    <t>BANCO DEL BAJIO S.A.</t>
  </si>
  <si>
    <t>030237900006409098</t>
  </si>
  <si>
    <t>Obra del Sistema de Movilidad Interurbano y Metropolitano (SIMOV)</t>
  </si>
  <si>
    <t>Estudios y proyectos del Sistema de Movilidad Interurbano y Metropolitano (SIMOV)</t>
  </si>
  <si>
    <t>Afectaciones del Sistema de Movilidad Interurbano y Metropolitano (SIMOV)</t>
  </si>
  <si>
    <t>Proyecto Integral Crucero Central Silao</t>
  </si>
  <si>
    <t>0ct-2015</t>
  </si>
  <si>
    <t>GUA00150300555766</t>
  </si>
  <si>
    <t>SECRETARIA DE FINANZAS, INVERSIÓN Y ADMINISTRACIÓN</t>
  </si>
  <si>
    <t>00102884208</t>
  </si>
  <si>
    <t>BANCOMER S.A.</t>
  </si>
  <si>
    <t>012225001028842083</t>
  </si>
  <si>
    <t>Construcción del Eje Metropolitano León-Silao</t>
  </si>
  <si>
    <t>GUA00150300557415</t>
  </si>
  <si>
    <t>00414925254</t>
  </si>
  <si>
    <t>BANCO MERCANTIL DE NORTE S.A.</t>
  </si>
  <si>
    <t>072210004149252546</t>
  </si>
  <si>
    <t>Liberación de afectaciones del Eje Metropolitano León-Silao</t>
  </si>
  <si>
    <t>00102882310</t>
  </si>
  <si>
    <t>012225001028823109</t>
  </si>
  <si>
    <t>Liberación derecho de vía Tajo de Santa Ana (Blvd. Siglo XXI), tramo de Blvd. Timoteo Lozano a Blvd. Aeropuerto (primera etapa)</t>
  </si>
  <si>
    <t>Jun-2015</t>
  </si>
  <si>
    <t>GUA00150300556342</t>
  </si>
  <si>
    <t>MUNICIPIO DE LEON</t>
  </si>
  <si>
    <t>00300168351</t>
  </si>
  <si>
    <t>INTERACCIONES, S.A.</t>
  </si>
  <si>
    <t>037180003001683510</t>
  </si>
  <si>
    <t>Proyecto Ejecutivo del Blvd. Siglo XXI (Tajo de Santa Ana) tramo de Blvd. Aeropuerto a Blvd. Vicente Valtierra (pavimento existente)</t>
  </si>
  <si>
    <t>GUA00150300557053</t>
  </si>
  <si>
    <t>00300168360</t>
  </si>
  <si>
    <t>037180003001683604</t>
  </si>
  <si>
    <t>Proyecto Ejecutivo del Blvd. Siglo XXI (Tajo de Santa Ana) Tramo de Blvd. Guanajuato - Juan Alonso de Torres (pavimento existente)</t>
  </si>
  <si>
    <t>GUA00150300557133</t>
  </si>
  <si>
    <t>00300168335</t>
  </si>
  <si>
    <t>037180003001683358</t>
  </si>
  <si>
    <t>Construcción de los Puentes Peatonales en los kms. 5+980 y 9+040 en la Modernización de la carretera León-San Francisco del Rincón</t>
  </si>
  <si>
    <t>GUA00150300557583</t>
  </si>
  <si>
    <t>00102884127</t>
  </si>
  <si>
    <t>012225001028841275</t>
  </si>
  <si>
    <t>Estudio de preinversión Centro Integral Ganadero Metropolitano</t>
  </si>
  <si>
    <t>Manifestación de impacto ambiental federal de la estructura en el Libramiento sur de San Francisco del Rincón</t>
  </si>
  <si>
    <t>MIA</t>
  </si>
  <si>
    <t>GUA00150300557655</t>
  </si>
  <si>
    <t>00102884119</t>
  </si>
  <si>
    <t>012225001028841194</t>
  </si>
  <si>
    <t>Lineamientos para la Construcción de Ciudades Humanas</t>
  </si>
  <si>
    <t>Centro de Equipamiento Metropolitano en el Municipio de Purísima del Rincón (Liberación de Reserva Territorial)</t>
  </si>
  <si>
    <t>GUA00150300556266</t>
  </si>
  <si>
    <t>PURISIMA DEL RINCON</t>
  </si>
  <si>
    <t>MUNICIPIO DE PURISIMA DEL RINCON FIMLEO RESERVA</t>
  </si>
  <si>
    <t>147686340101</t>
  </si>
  <si>
    <t>030237900006466264</t>
  </si>
  <si>
    <t>Boulevard El Maguey en San Francisco del Rincón, primera etapa.</t>
  </si>
  <si>
    <t>GUA00150400616020</t>
  </si>
  <si>
    <t>BANCO NACIONAL DE MEXICO S.A.</t>
  </si>
  <si>
    <t>002210700866285953</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</si>
</sst>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quot;$&quot;#,##0.00;[Red]\-&quot;$&quot;#,##0.00"/>
    <numFmt numFmtId="44" formatCode="_-&quot;$&quot;* #,##0.00_-;\-&quot;$&quot;* #,##0.00_-;_-&quot;$&quot;* &quot;-&quot;??_-;_-@_-"/>
    <numFmt numFmtId="43" formatCode="_-* #,##0.00_-;\-* #,##0.00_-;_-* &quot;-&quot;??_-;_-@_-"/>
    <numFmt numFmtId="164" formatCode="_-[$$-80A]* #,##0.00_-;\-[$$-80A]* #,##0.00_-;_-[$$-80A]* &quot;-&quot;??_-;_-@_-"/>
    <numFmt numFmtId="165" formatCode="0_ ;\-0\ "/>
    <numFmt numFmtId="166" formatCode="0.0%"/>
    <numFmt numFmtId="167" formatCode="dd/mm/yyyy;@"/>
    <numFmt numFmtId="168" formatCode="_-[$$-80A]* #,##0.00_-;\-[$$-80A]* #,##0.00_-;_-[$$-80A]* &quot;-&quot;???_-;_-@_-"/>
  </numFmts>
  <fonts count="16" x14ac:knownFonts="1">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i/>
      <sz val="11"/>
      <color theme="1"/>
      <name val="Calibri"/>
      <family val="2"/>
      <scheme val="minor"/>
    </font>
    <font>
      <b/>
      <i/>
      <sz val="11"/>
      <color theme="4" tint="-0.249977111117893"/>
      <name val="Calibri"/>
      <family val="2"/>
      <scheme val="minor"/>
    </font>
    <font>
      <b/>
      <i/>
      <u/>
      <sz val="11"/>
      <color rgb="FFFF0000"/>
      <name val="Calibri"/>
      <family val="2"/>
      <scheme val="minor"/>
    </font>
    <font>
      <b/>
      <sz val="11"/>
      <name val="Calibri"/>
      <family val="2"/>
      <scheme val="minor"/>
    </font>
    <font>
      <b/>
      <sz val="12"/>
      <color theme="0"/>
      <name val="Calibri"/>
      <family val="2"/>
      <scheme val="minor"/>
    </font>
    <font>
      <b/>
      <i/>
      <sz val="12"/>
      <color theme="0"/>
      <name val="Calibri"/>
      <family val="2"/>
      <scheme val="minor"/>
    </font>
    <font>
      <b/>
      <sz val="12"/>
      <name val="Calibri"/>
      <family val="2"/>
      <scheme val="minor"/>
    </font>
    <font>
      <sz val="12"/>
      <color theme="1"/>
      <name val="Calibri"/>
      <family val="2"/>
      <scheme val="minor"/>
    </font>
    <font>
      <sz val="11"/>
      <name val="Calibri"/>
      <family val="2"/>
      <scheme val="minor"/>
    </font>
    <font>
      <sz val="11"/>
      <color rgb="FF000000"/>
      <name val="Calibri"/>
      <family val="2"/>
      <scheme val="minor"/>
    </font>
    <font>
      <sz val="11"/>
      <color indexed="8"/>
      <name val="Calibri"/>
      <family val="2"/>
      <scheme val="minor"/>
    </font>
    <font>
      <sz val="11"/>
      <color rgb="FF000000"/>
      <name val="Calibri"/>
      <family val="2"/>
    </font>
  </fonts>
  <fills count="11">
    <fill>
      <patternFill patternType="none"/>
    </fill>
    <fill>
      <patternFill patternType="gray125"/>
    </fill>
    <fill>
      <patternFill patternType="solid">
        <fgColor theme="0"/>
        <bgColor indexed="64"/>
      </patternFill>
    </fill>
    <fill>
      <gradientFill degree="90">
        <stop position="0">
          <color theme="3"/>
        </stop>
        <stop position="1">
          <color theme="4" tint="-0.49803155613879818"/>
        </stop>
      </gradientFill>
    </fill>
    <fill>
      <gradientFill degree="90">
        <stop position="0">
          <color rgb="FFFFFF00"/>
        </stop>
        <stop position="1">
          <color rgb="FFFFC000"/>
        </stop>
      </gradientFill>
    </fill>
    <fill>
      <gradientFill degree="90">
        <stop position="0">
          <color theme="9"/>
        </stop>
        <stop position="1">
          <color theme="9" tint="-0.25098422193060094"/>
        </stop>
      </gradientFill>
    </fill>
    <fill>
      <patternFill patternType="solid">
        <fgColor rgb="FFC00000"/>
        <bgColor auto="1"/>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FF0000"/>
        <bgColor indexed="64"/>
      </patternFill>
    </fill>
  </fills>
  <borders count="15">
    <border>
      <left/>
      <right/>
      <top/>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hair">
        <color auto="1"/>
      </bottom>
      <diagonal/>
    </border>
    <border>
      <left style="medium">
        <color theme="0"/>
      </left>
      <right/>
      <top style="medium">
        <color theme="0"/>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s>
  <cellStyleXfs count="6">
    <xf numFmtId="0" fontId="0" fillId="0" borderId="0"/>
    <xf numFmtId="0" fontId="1"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15" fillId="0" borderId="0"/>
  </cellStyleXfs>
  <cellXfs count="144">
    <xf numFmtId="0" fontId="0" fillId="0" borderId="0" xfId="0"/>
    <xf numFmtId="0" fontId="0" fillId="0" borderId="0" xfId="0" applyFont="1"/>
    <xf numFmtId="0" fontId="0" fillId="0" borderId="0" xfId="0" applyFont="1" applyFill="1"/>
    <xf numFmtId="0" fontId="0" fillId="0" borderId="0" xfId="0" applyFont="1" applyFill="1" applyAlignment="1">
      <alignment wrapText="1" readingOrder="1"/>
    </xf>
    <xf numFmtId="0" fontId="3" fillId="2" borderId="0" xfId="0" applyFont="1" applyFill="1" applyBorder="1" applyAlignment="1">
      <alignment horizontal="left" vertical="center" wrapText="1" readingOrder="1"/>
    </xf>
    <xf numFmtId="0" fontId="0" fillId="0" borderId="0" xfId="0" applyFont="1" applyAlignment="1">
      <alignment horizontal="left" vertical="center"/>
    </xf>
    <xf numFmtId="0" fontId="0" fillId="0" borderId="0" xfId="0" applyFont="1" applyAlignment="1">
      <alignment horizontal="left" vertical="center"/>
    </xf>
    <xf numFmtId="0" fontId="0" fillId="0" borderId="0" xfId="0" applyFont="1" applyFill="1" applyAlignment="1">
      <alignment horizontal="left" vertical="center"/>
    </xf>
    <xf numFmtId="0" fontId="5" fillId="0" borderId="0" xfId="0" applyFont="1" applyBorder="1" applyAlignment="1">
      <alignment horizontal="center" vertical="center" wrapText="1"/>
    </xf>
    <xf numFmtId="0" fontId="5" fillId="0" borderId="0" xfId="0" applyFont="1" applyBorder="1" applyAlignment="1">
      <alignment horizontal="center" vertical="center"/>
    </xf>
    <xf numFmtId="0" fontId="5" fillId="0" borderId="0" xfId="0" applyFont="1" applyFill="1" applyBorder="1" applyAlignment="1">
      <alignment horizontal="center" vertical="center"/>
    </xf>
    <xf numFmtId="0" fontId="0" fillId="0" borderId="0" xfId="0" applyFont="1" applyAlignment="1">
      <alignment vertical="center"/>
    </xf>
    <xf numFmtId="0" fontId="4" fillId="0" borderId="0" xfId="0" applyFont="1" applyAlignment="1">
      <alignment vertical="center"/>
    </xf>
    <xf numFmtId="164" fontId="0" fillId="0" borderId="0" xfId="0" applyNumberFormat="1" applyFont="1"/>
    <xf numFmtId="164" fontId="7" fillId="0" borderId="0" xfId="0" applyNumberFormat="1" applyFont="1" applyFill="1" applyBorder="1" applyAlignment="1">
      <alignment vertical="center"/>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2" xfId="0" applyFont="1" applyFill="1" applyBorder="1" applyAlignment="1">
      <alignment horizontal="center" vertical="center"/>
    </xf>
    <xf numFmtId="0" fontId="8" fillId="3" borderId="3"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11" fillId="0" borderId="0" xfId="0" applyFont="1"/>
    <xf numFmtId="0" fontId="8" fillId="3" borderId="8"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2" fillId="0" borderId="11" xfId="0" applyFont="1" applyFill="1" applyBorder="1" applyAlignment="1">
      <alignment horizontal="center" vertical="center"/>
    </xf>
    <xf numFmtId="0" fontId="12" fillId="0" borderId="11" xfId="0" applyFont="1" applyFill="1" applyBorder="1" applyAlignment="1">
      <alignment vertical="center" wrapText="1"/>
    </xf>
    <xf numFmtId="0" fontId="12" fillId="0" borderId="11" xfId="0" applyFont="1" applyFill="1" applyBorder="1" applyAlignment="1">
      <alignment horizontal="center" vertical="center" wrapText="1"/>
    </xf>
    <xf numFmtId="14" fontId="12" fillId="0" borderId="11" xfId="0" applyNumberFormat="1" applyFont="1" applyFill="1" applyBorder="1" applyAlignment="1">
      <alignment horizontal="center" vertical="center" wrapText="1" readingOrder="1"/>
    </xf>
    <xf numFmtId="0" fontId="0" fillId="0" borderId="11" xfId="0" applyFont="1" applyFill="1" applyBorder="1"/>
    <xf numFmtId="164" fontId="12" fillId="0" borderId="11" xfId="0" applyNumberFormat="1" applyFont="1" applyFill="1" applyBorder="1" applyAlignment="1">
      <alignment horizontal="right" vertical="center"/>
    </xf>
    <xf numFmtId="164" fontId="0" fillId="0" borderId="11" xfId="0" applyNumberFormat="1" applyFont="1" applyFill="1" applyBorder="1" applyAlignment="1">
      <alignment horizontal="right" vertical="center"/>
    </xf>
    <xf numFmtId="164" fontId="12" fillId="0" borderId="11" xfId="0" applyNumberFormat="1" applyFont="1" applyFill="1" applyBorder="1" applyAlignment="1">
      <alignment horizontal="center" vertical="center"/>
    </xf>
    <xf numFmtId="164" fontId="12" fillId="0" borderId="11" xfId="4" applyNumberFormat="1" applyFont="1" applyFill="1" applyBorder="1" applyAlignment="1">
      <alignment horizontal="center" vertical="center"/>
    </xf>
    <xf numFmtId="9" fontId="12" fillId="7" borderId="11" xfId="4" applyFont="1" applyFill="1" applyBorder="1" applyAlignment="1">
      <alignment horizontal="center" vertical="center"/>
    </xf>
    <xf numFmtId="9" fontId="12" fillId="0" borderId="11" xfId="4" applyFont="1" applyFill="1" applyBorder="1" applyAlignment="1">
      <alignment horizontal="center" vertical="center"/>
    </xf>
    <xf numFmtId="10" fontId="12" fillId="0" borderId="11" xfId="4" applyNumberFormat="1" applyFont="1" applyFill="1" applyBorder="1" applyAlignment="1">
      <alignment horizontal="center" vertical="center" wrapText="1" readingOrder="1"/>
    </xf>
    <xf numFmtId="164" fontId="12" fillId="0" borderId="11" xfId="0" applyNumberFormat="1" applyFont="1" applyFill="1" applyBorder="1" applyAlignment="1">
      <alignment vertical="center"/>
    </xf>
    <xf numFmtId="8" fontId="12" fillId="0" borderId="11" xfId="0" applyNumberFormat="1" applyFont="1" applyFill="1" applyBorder="1" applyAlignment="1">
      <alignment horizontal="center" vertical="center" wrapText="1" readingOrder="1"/>
    </xf>
    <xf numFmtId="164" fontId="12" fillId="0" borderId="11" xfId="0" applyNumberFormat="1" applyFont="1" applyFill="1" applyBorder="1" applyAlignment="1">
      <alignment horizontal="center" vertical="center" wrapText="1" readingOrder="1"/>
    </xf>
    <xf numFmtId="0" fontId="0" fillId="2" borderId="11" xfId="0" applyFont="1" applyFill="1" applyBorder="1" applyAlignment="1">
      <alignment horizontal="center" vertical="center"/>
    </xf>
    <xf numFmtId="0" fontId="3" fillId="2" borderId="11" xfId="0" applyFont="1" applyFill="1" applyBorder="1" applyAlignment="1">
      <alignment horizontal="center" vertical="center"/>
    </xf>
    <xf numFmtId="0" fontId="0" fillId="2" borderId="0" xfId="0" applyFont="1" applyFill="1"/>
    <xf numFmtId="0" fontId="12" fillId="0" borderId="11" xfId="0" applyFont="1" applyFill="1" applyBorder="1" applyAlignment="1">
      <alignment horizontal="center" vertical="center"/>
    </xf>
    <xf numFmtId="0" fontId="12" fillId="0" borderId="11" xfId="0" applyFont="1" applyFill="1" applyBorder="1" applyAlignment="1">
      <alignment horizontal="center" vertical="center" wrapText="1"/>
    </xf>
    <xf numFmtId="0" fontId="12" fillId="0" borderId="11" xfId="0" applyFont="1" applyFill="1" applyBorder="1" applyAlignment="1">
      <alignment horizontal="center" vertical="center" wrapText="1" readingOrder="1"/>
    </xf>
    <xf numFmtId="0" fontId="0" fillId="0" borderId="11" xfId="0" applyFont="1" applyFill="1" applyBorder="1" applyAlignment="1">
      <alignment vertical="center"/>
    </xf>
    <xf numFmtId="164" fontId="12" fillId="0" borderId="11" xfId="4" applyNumberFormat="1" applyFont="1" applyFill="1" applyBorder="1" applyAlignment="1">
      <alignment horizontal="center" vertical="center"/>
    </xf>
    <xf numFmtId="9" fontId="12" fillId="0" borderId="11" xfId="4" applyFont="1" applyFill="1" applyBorder="1" applyAlignment="1">
      <alignment horizontal="center" vertical="center"/>
    </xf>
    <xf numFmtId="10" fontId="12" fillId="0" borderId="11" xfId="4" applyNumberFormat="1" applyFont="1" applyFill="1" applyBorder="1" applyAlignment="1">
      <alignment horizontal="center" vertical="center" wrapText="1" readingOrder="1"/>
    </xf>
    <xf numFmtId="49" fontId="12" fillId="0" borderId="11" xfId="4" applyNumberFormat="1" applyFont="1" applyFill="1" applyBorder="1" applyAlignment="1">
      <alignment horizontal="center" vertical="center" wrapText="1" readingOrder="1"/>
    </xf>
    <xf numFmtId="164" fontId="12" fillId="0" borderId="11" xfId="0" applyNumberFormat="1" applyFont="1" applyFill="1" applyBorder="1" applyAlignment="1">
      <alignment horizontal="center" vertical="center"/>
    </xf>
    <xf numFmtId="8" fontId="12" fillId="0" borderId="11" xfId="0" applyNumberFormat="1" applyFont="1" applyFill="1" applyBorder="1" applyAlignment="1">
      <alignment horizontal="center" vertical="center" wrapText="1" readingOrder="1"/>
    </xf>
    <xf numFmtId="0" fontId="0" fillId="2" borderId="0" xfId="0" applyFont="1" applyFill="1" applyAlignment="1">
      <alignment vertical="center"/>
    </xf>
    <xf numFmtId="0" fontId="0" fillId="0" borderId="11" xfId="0" applyFont="1" applyFill="1" applyBorder="1" applyAlignment="1">
      <alignment horizontal="center" vertical="center"/>
    </xf>
    <xf numFmtId="0" fontId="0" fillId="0" borderId="11" xfId="0" applyFont="1" applyFill="1" applyBorder="1" applyAlignment="1">
      <alignment horizontal="center" vertical="center" wrapText="1"/>
    </xf>
    <xf numFmtId="0" fontId="0" fillId="0" borderId="11" xfId="0" applyFont="1" applyFill="1" applyBorder="1" applyAlignment="1">
      <alignment vertical="center" wrapText="1"/>
    </xf>
    <xf numFmtId="0" fontId="12" fillId="0" borderId="11" xfId="0" applyFont="1" applyFill="1" applyBorder="1" applyAlignment="1">
      <alignment horizontal="center" vertical="center" wrapText="1" readingOrder="1"/>
    </xf>
    <xf numFmtId="164" fontId="0" fillId="0" borderId="11" xfId="0" applyNumberFormat="1" applyFont="1" applyFill="1" applyBorder="1" applyAlignment="1">
      <alignment vertical="center"/>
    </xf>
    <xf numFmtId="164" fontId="0" fillId="0" borderId="11" xfId="4" applyNumberFormat="1" applyFont="1" applyFill="1" applyBorder="1" applyAlignment="1">
      <alignment horizontal="center" vertical="center"/>
    </xf>
    <xf numFmtId="164" fontId="0" fillId="0" borderId="11" xfId="4" applyNumberFormat="1" applyFont="1" applyFill="1" applyBorder="1" applyAlignment="1">
      <alignment horizontal="center" vertical="center"/>
    </xf>
    <xf numFmtId="9" fontId="0" fillId="0" borderId="11" xfId="4" applyFont="1" applyFill="1" applyBorder="1" applyAlignment="1">
      <alignment horizontal="center" vertical="center"/>
    </xf>
    <xf numFmtId="10" fontId="13" fillId="0" borderId="11" xfId="4" applyNumberFormat="1" applyFont="1" applyFill="1" applyBorder="1" applyAlignment="1">
      <alignment horizontal="center" vertical="center" wrapText="1" readingOrder="1"/>
    </xf>
    <xf numFmtId="49" fontId="13" fillId="0" borderId="11" xfId="4" applyNumberFormat="1" applyFont="1" applyFill="1" applyBorder="1" applyAlignment="1">
      <alignment horizontal="center" vertical="center" wrapText="1" readingOrder="1"/>
    </xf>
    <xf numFmtId="164" fontId="0" fillId="0" borderId="11" xfId="0" applyNumberFormat="1" applyFont="1" applyFill="1" applyBorder="1" applyAlignment="1">
      <alignment horizontal="center" vertical="center"/>
    </xf>
    <xf numFmtId="0" fontId="0" fillId="2" borderId="11" xfId="0" applyFont="1" applyFill="1" applyBorder="1" applyAlignment="1">
      <alignment vertical="center"/>
    </xf>
    <xf numFmtId="0" fontId="14" fillId="0" borderId="11" xfId="0" applyFont="1" applyFill="1" applyBorder="1" applyAlignment="1">
      <alignment horizontal="center" vertical="center" wrapText="1" readingOrder="1"/>
    </xf>
    <xf numFmtId="164" fontId="12" fillId="0" borderId="11" xfId="0" applyNumberFormat="1" applyFont="1" applyFill="1" applyBorder="1" applyAlignment="1">
      <alignment horizontal="right" vertical="center"/>
    </xf>
    <xf numFmtId="0" fontId="0" fillId="8" borderId="11" xfId="0" applyFont="1" applyFill="1" applyBorder="1" applyAlignment="1">
      <alignment horizontal="center" vertical="center"/>
    </xf>
    <xf numFmtId="0" fontId="13" fillId="0" borderId="11" xfId="0" applyFont="1" applyFill="1" applyBorder="1" applyAlignment="1">
      <alignment horizontal="center" vertical="center" wrapText="1" readingOrder="1"/>
    </xf>
    <xf numFmtId="0" fontId="13" fillId="0" borderId="11" xfId="0" applyFont="1" applyFill="1" applyBorder="1" applyAlignment="1">
      <alignment horizontal="center" vertical="center" wrapText="1" readingOrder="1"/>
    </xf>
    <xf numFmtId="164" fontId="0" fillId="0" borderId="11" xfId="0" applyNumberFormat="1" applyFont="1" applyFill="1" applyBorder="1" applyAlignment="1">
      <alignment horizontal="right" vertical="center"/>
    </xf>
    <xf numFmtId="9" fontId="0" fillId="0" borderId="11" xfId="4" applyFont="1" applyFill="1" applyBorder="1" applyAlignment="1">
      <alignment horizontal="center" vertical="center"/>
    </xf>
    <xf numFmtId="0" fontId="0" fillId="0" borderId="11" xfId="0" applyFont="1" applyFill="1" applyBorder="1" applyAlignment="1">
      <alignment horizontal="center" vertical="center" wrapText="1"/>
    </xf>
    <xf numFmtId="0" fontId="0" fillId="2" borderId="11" xfId="0" applyFont="1" applyFill="1" applyBorder="1"/>
    <xf numFmtId="0" fontId="0" fillId="0" borderId="11" xfId="0" applyFont="1" applyFill="1" applyBorder="1" applyAlignment="1">
      <alignment horizontal="center" vertical="center"/>
    </xf>
    <xf numFmtId="165" fontId="12" fillId="0" borderId="11" xfId="2" applyNumberFormat="1" applyFont="1" applyFill="1" applyBorder="1" applyAlignment="1">
      <alignment horizontal="center" vertical="center" wrapText="1"/>
    </xf>
    <xf numFmtId="0" fontId="12" fillId="0" borderId="11" xfId="0" applyFont="1" applyFill="1" applyBorder="1"/>
    <xf numFmtId="0" fontId="0" fillId="2" borderId="0" xfId="0" applyFont="1" applyFill="1" applyAlignment="1">
      <alignment wrapText="1"/>
    </xf>
    <xf numFmtId="14" fontId="12" fillId="0" borderId="11" xfId="0" applyNumberFormat="1" applyFont="1" applyFill="1" applyBorder="1" applyAlignment="1">
      <alignment horizontal="center" vertical="center" wrapText="1"/>
    </xf>
    <xf numFmtId="0" fontId="0" fillId="2" borderId="11" xfId="0" applyFont="1" applyFill="1" applyBorder="1" applyAlignment="1">
      <alignment horizontal="center" vertical="center" wrapText="1"/>
    </xf>
    <xf numFmtId="0" fontId="12" fillId="0" borderId="11" xfId="0" applyFont="1" applyFill="1" applyBorder="1" applyAlignment="1">
      <alignment horizontal="left" vertical="center" wrapText="1"/>
    </xf>
    <xf numFmtId="0" fontId="0" fillId="2" borderId="0" xfId="0" applyFont="1" applyFill="1" applyAlignment="1">
      <alignment vertical="center" wrapText="1"/>
    </xf>
    <xf numFmtId="1" fontId="12" fillId="0" borderId="11" xfId="0" applyNumberFormat="1" applyFont="1" applyFill="1" applyBorder="1" applyAlignment="1">
      <alignment horizontal="center" vertical="center" wrapText="1"/>
    </xf>
    <xf numFmtId="15" fontId="12" fillId="0" borderId="11" xfId="0" applyNumberFormat="1" applyFont="1" applyFill="1" applyBorder="1" applyAlignment="1">
      <alignment horizontal="center" vertical="center" wrapText="1"/>
    </xf>
    <xf numFmtId="16" fontId="12" fillId="0" borderId="11" xfId="0" applyNumberFormat="1" applyFont="1" applyFill="1" applyBorder="1" applyAlignment="1">
      <alignment horizontal="center" vertical="center" wrapText="1"/>
    </xf>
    <xf numFmtId="9" fontId="12" fillId="0" borderId="11" xfId="4" applyNumberFormat="1" applyFont="1" applyFill="1" applyBorder="1" applyAlignment="1">
      <alignment horizontal="center" vertical="center"/>
    </xf>
    <xf numFmtId="0" fontId="12" fillId="0" borderId="11" xfId="0" applyFont="1" applyFill="1" applyBorder="1" applyAlignment="1">
      <alignment vertical="center" wrapText="1"/>
    </xf>
    <xf numFmtId="0" fontId="0" fillId="0" borderId="11" xfId="0" applyFont="1" applyFill="1" applyBorder="1" applyAlignment="1">
      <alignment vertical="center" wrapText="1"/>
    </xf>
    <xf numFmtId="166" fontId="12" fillId="0" borderId="11" xfId="4" applyNumberFormat="1" applyFont="1" applyFill="1" applyBorder="1" applyAlignment="1">
      <alignment horizontal="center" vertical="center"/>
    </xf>
    <xf numFmtId="0" fontId="12" fillId="0" borderId="11" xfId="0" applyFont="1" applyFill="1" applyBorder="1" applyAlignment="1">
      <alignment horizontal="left" vertical="center" wrapText="1"/>
    </xf>
    <xf numFmtId="0" fontId="0" fillId="0" borderId="11" xfId="0" applyFont="1" applyFill="1" applyBorder="1" applyAlignment="1">
      <alignment horizontal="left" vertical="center" wrapText="1"/>
    </xf>
    <xf numFmtId="17" fontId="12" fillId="0" borderId="11" xfId="0" applyNumberFormat="1" applyFont="1" applyFill="1" applyBorder="1" applyAlignment="1">
      <alignment horizontal="center" vertical="center" wrapText="1"/>
    </xf>
    <xf numFmtId="3" fontId="0" fillId="0" borderId="11" xfId="0" applyNumberFormat="1" applyFont="1" applyFill="1" applyBorder="1" applyAlignment="1">
      <alignment horizontal="center" vertical="center" wrapText="1"/>
    </xf>
    <xf numFmtId="14" fontId="12" fillId="0" borderId="11" xfId="0" applyNumberFormat="1" applyFont="1" applyFill="1" applyBorder="1" applyAlignment="1">
      <alignment vertical="center" wrapText="1"/>
    </xf>
    <xf numFmtId="0" fontId="12" fillId="8" borderId="11" xfId="0" applyFont="1" applyFill="1" applyBorder="1" applyAlignment="1">
      <alignment horizontal="center" vertical="center" wrapText="1"/>
    </xf>
    <xf numFmtId="10" fontId="12" fillId="0" borderId="11" xfId="4" applyNumberFormat="1" applyFont="1" applyFill="1" applyBorder="1" applyAlignment="1">
      <alignment horizontal="center" vertical="center"/>
    </xf>
    <xf numFmtId="14" fontId="0" fillId="0" borderId="11" xfId="0" applyNumberFormat="1" applyFont="1" applyFill="1" applyBorder="1" applyAlignment="1">
      <alignment horizontal="center" vertical="center" wrapText="1"/>
    </xf>
    <xf numFmtId="49" fontId="12" fillId="0" borderId="11" xfId="0" applyNumberFormat="1" applyFont="1" applyFill="1" applyBorder="1" applyAlignment="1">
      <alignment horizontal="center" vertical="center" wrapText="1"/>
    </xf>
    <xf numFmtId="44" fontId="12" fillId="0" borderId="11" xfId="3" applyFont="1" applyFill="1" applyBorder="1" applyAlignment="1">
      <alignment vertical="center"/>
    </xf>
    <xf numFmtId="9" fontId="12" fillId="0" borderId="11" xfId="0" applyNumberFormat="1" applyFont="1" applyFill="1" applyBorder="1" applyAlignment="1">
      <alignment horizontal="center" vertical="center"/>
    </xf>
    <xf numFmtId="0" fontId="3" fillId="0" borderId="11" xfId="0" applyFont="1" applyFill="1" applyBorder="1" applyAlignment="1">
      <alignment horizontal="center" vertical="center" wrapText="1"/>
    </xf>
    <xf numFmtId="164" fontId="3" fillId="0" borderId="11" xfId="0" applyNumberFormat="1" applyFont="1" applyFill="1" applyBorder="1" applyAlignment="1">
      <alignment vertical="center"/>
    </xf>
    <xf numFmtId="164" fontId="12" fillId="0" borderId="12" xfId="0" applyNumberFormat="1" applyFont="1" applyFill="1" applyBorder="1" applyAlignment="1">
      <alignment horizontal="center" vertical="center"/>
    </xf>
    <xf numFmtId="164" fontId="12" fillId="0" borderId="13" xfId="0" applyNumberFormat="1" applyFont="1" applyFill="1" applyBorder="1" applyAlignment="1">
      <alignment horizontal="center" vertical="center"/>
    </xf>
    <xf numFmtId="164" fontId="12" fillId="0" borderId="14" xfId="0" applyNumberFormat="1" applyFont="1" applyFill="1" applyBorder="1" applyAlignment="1">
      <alignment horizontal="center" vertical="center"/>
    </xf>
    <xf numFmtId="166" fontId="12" fillId="0" borderId="11" xfId="0" applyNumberFormat="1" applyFont="1" applyFill="1" applyBorder="1" applyAlignment="1">
      <alignment horizontal="center" vertical="center"/>
    </xf>
    <xf numFmtId="14" fontId="12" fillId="0" borderId="11" xfId="0" applyNumberFormat="1" applyFont="1" applyFill="1" applyBorder="1" applyAlignment="1">
      <alignment horizontal="center" vertical="center" wrapText="1"/>
    </xf>
    <xf numFmtId="164" fontId="0" fillId="0" borderId="11" xfId="0" applyNumberFormat="1" applyFont="1" applyFill="1" applyBorder="1" applyAlignment="1">
      <alignment horizontal="center" vertical="center"/>
    </xf>
    <xf numFmtId="0" fontId="12" fillId="0" borderId="11" xfId="0" applyFont="1" applyFill="1" applyBorder="1" applyAlignment="1">
      <alignment horizontal="left" vertical="center" wrapText="1" indent="3"/>
    </xf>
    <xf numFmtId="167" fontId="12" fillId="0" borderId="11" xfId="0" applyNumberFormat="1" applyFont="1" applyFill="1" applyBorder="1" applyAlignment="1">
      <alignment horizontal="center" vertical="center" wrapText="1"/>
    </xf>
    <xf numFmtId="9" fontId="0" fillId="0" borderId="11" xfId="0" applyNumberFormat="1" applyFont="1" applyFill="1" applyBorder="1" applyAlignment="1">
      <alignment horizontal="center" vertical="center"/>
    </xf>
    <xf numFmtId="164" fontId="12" fillId="0" borderId="11" xfId="0" applyNumberFormat="1" applyFont="1" applyFill="1" applyBorder="1" applyAlignment="1">
      <alignment horizontal="left" vertical="center" wrapText="1"/>
    </xf>
    <xf numFmtId="0" fontId="0" fillId="0" borderId="11" xfId="0" applyFont="1" applyFill="1" applyBorder="1" applyAlignment="1">
      <alignment horizontal="left" vertical="center" wrapText="1" indent="3"/>
    </xf>
    <xf numFmtId="164" fontId="0" fillId="10" borderId="11" xfId="0" applyNumberFormat="1" applyFont="1" applyFill="1" applyBorder="1" applyAlignment="1">
      <alignment horizontal="center" vertical="center"/>
    </xf>
    <xf numFmtId="164" fontId="12" fillId="0" borderId="11" xfId="0" applyNumberFormat="1" applyFont="1" applyFill="1" applyBorder="1" applyAlignment="1">
      <alignment horizontal="center" vertical="center" wrapText="1"/>
    </xf>
    <xf numFmtId="0" fontId="0" fillId="7" borderId="11" xfId="0" applyFont="1" applyFill="1" applyBorder="1" applyAlignment="1">
      <alignment horizontal="center" vertical="center"/>
    </xf>
    <xf numFmtId="168" fontId="0" fillId="2" borderId="11" xfId="0" applyNumberFormat="1" applyFont="1" applyFill="1" applyBorder="1" applyAlignment="1">
      <alignment horizontal="center" vertical="center"/>
    </xf>
    <xf numFmtId="168" fontId="0" fillId="2" borderId="11" xfId="0" applyNumberFormat="1" applyFont="1" applyFill="1" applyBorder="1" applyAlignment="1">
      <alignment horizontal="center" vertical="center" wrapText="1"/>
    </xf>
    <xf numFmtId="0" fontId="12" fillId="0" borderId="12" xfId="0" applyFont="1" applyFill="1" applyBorder="1" applyAlignment="1">
      <alignment horizontal="center" vertical="center"/>
    </xf>
    <xf numFmtId="167" fontId="12" fillId="2" borderId="11" xfId="0" applyNumberFormat="1" applyFont="1" applyFill="1" applyBorder="1" applyAlignment="1">
      <alignment horizontal="center" vertical="center" wrapText="1"/>
    </xf>
    <xf numFmtId="0" fontId="12" fillId="0" borderId="13" xfId="0" applyFont="1" applyFill="1" applyBorder="1" applyAlignment="1">
      <alignment horizontal="center" vertical="center"/>
    </xf>
    <xf numFmtId="0" fontId="12" fillId="0" borderId="14" xfId="0" applyFont="1" applyFill="1" applyBorder="1" applyAlignment="1">
      <alignment horizontal="center" vertical="center"/>
    </xf>
    <xf numFmtId="167" fontId="12" fillId="2" borderId="11" xfId="2" applyNumberFormat="1" applyFont="1" applyFill="1" applyBorder="1" applyAlignment="1">
      <alignment horizontal="center" vertical="center" wrapText="1"/>
    </xf>
    <xf numFmtId="0" fontId="12" fillId="0" borderId="14" xfId="0" applyFont="1" applyFill="1" applyBorder="1" applyAlignment="1">
      <alignment horizontal="center" vertical="center"/>
    </xf>
    <xf numFmtId="0" fontId="12" fillId="0" borderId="13" xfId="0" applyFont="1" applyFill="1" applyBorder="1" applyAlignment="1">
      <alignment horizontal="center" vertical="center" wrapText="1"/>
    </xf>
    <xf numFmtId="164" fontId="3" fillId="0" borderId="0" xfId="0" applyNumberFormat="1" applyFont="1"/>
    <xf numFmtId="166" fontId="3" fillId="0" borderId="0" xfId="4" applyNumberFormat="1" applyFont="1"/>
    <xf numFmtId="0" fontId="3" fillId="0" borderId="0" xfId="0" applyFont="1"/>
    <xf numFmtId="164" fontId="3" fillId="9" borderId="0" xfId="0" applyNumberFormat="1" applyFont="1" applyFill="1"/>
    <xf numFmtId="164" fontId="3" fillId="0" borderId="0" xfId="0" applyNumberFormat="1" applyFont="1" applyFill="1"/>
    <xf numFmtId="167" fontId="12" fillId="0" borderId="11" xfId="2" applyNumberFormat="1" applyFont="1" applyFill="1" applyBorder="1" applyAlignment="1">
      <alignment horizontal="center" vertical="center" wrapText="1"/>
    </xf>
    <xf numFmtId="167" fontId="0" fillId="0" borderId="11" xfId="2" applyNumberFormat="1" applyFont="1" applyFill="1" applyBorder="1" applyAlignment="1">
      <alignment horizontal="center" vertical="center" wrapText="1"/>
    </xf>
  </cellXfs>
  <cellStyles count="6">
    <cellStyle name="Millares" xfId="2" builtinId="3"/>
    <cellStyle name="Moneda" xfId="3" builtinId="4"/>
    <cellStyle name="Normal" xfId="0" builtinId="0"/>
    <cellStyle name="Normal 2" xfId="1"/>
    <cellStyle name="Normal 3" xfId="5"/>
    <cellStyle name="Porcentaje" xfId="4" builtinId="5"/>
  </cellStyles>
  <dxfs count="224">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
      <font>
        <color rgb="FF0070C0"/>
      </font>
      <fill>
        <patternFill>
          <bgColor rgb="FF0070C0"/>
        </patternFill>
      </fill>
    </dxf>
    <dxf>
      <font>
        <color rgb="FF00B050"/>
      </font>
      <fill>
        <patternFill>
          <bgColor rgb="FF00B050"/>
        </patternFill>
      </fill>
    </dxf>
    <dxf>
      <font>
        <color rgb="FFFF0000"/>
      </font>
    </dxf>
    <dxf>
      <font>
        <color rgb="FFFFC000"/>
      </font>
      <fill>
        <patternFill>
          <bgColor rgb="FFFFC000"/>
        </patternFill>
      </fill>
    </dxf>
  </dxfs>
  <tableStyles count="0" defaultTableStyle="TableStyleMedium9" defaultPivotStyle="PivotStyleLight16"/>
  <colors>
    <mruColors>
      <color rgb="FFFFFF00"/>
      <color rgb="FFACBC10"/>
      <color rgb="FF49662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36512</xdr:colOff>
      <xdr:row>36</xdr:row>
      <xdr:rowOff>0</xdr:rowOff>
    </xdr:to>
    <xdr:grpSp>
      <xdr:nvGrpSpPr>
        <xdr:cNvPr id="9" name="10 Grupo"/>
        <xdr:cNvGrpSpPr/>
      </xdr:nvGrpSpPr>
      <xdr:grpSpPr>
        <a:xfrm>
          <a:off x="0" y="0"/>
          <a:ext cx="9180512" cy="6858000"/>
          <a:chOff x="-36512" y="0"/>
          <a:chExt cx="9180512" cy="6858000"/>
        </a:xfrm>
      </xdr:grpSpPr>
      <xdr:grpSp>
        <xdr:nvGrpSpPr>
          <xdr:cNvPr id="10" name="9 Grupo"/>
          <xdr:cNvGrpSpPr/>
        </xdr:nvGrpSpPr>
        <xdr:grpSpPr>
          <a:xfrm>
            <a:off x="-36512" y="0"/>
            <a:ext cx="9180512" cy="6858000"/>
            <a:chOff x="0" y="0"/>
            <a:chExt cx="9131910" cy="6858000"/>
          </a:xfrm>
        </xdr:grpSpPr>
        <xdr:pic>
          <xdr:nvPicPr>
            <xdr:cNvPr id="12" name="Picture 2" descr="C:\Users\usuario\Desktop\1.jpg"/>
            <xdr:cNvPicPr>
              <a:picLocks noChangeAspect="1" noChangeArrowheads="1"/>
            </xdr:cNvPicPr>
          </xdr:nvPicPr>
          <xdr:blipFill rotWithShape="1">
            <a:blip xmlns:r="http://schemas.openxmlformats.org/officeDocument/2006/relationships" r:embed="rId1" cstate="print"/>
            <a:srcRect r="816" b="9387"/>
            <a:stretch/>
          </xdr:blipFill>
          <xdr:spPr bwMode="auto">
            <a:xfrm>
              <a:off x="0" y="0"/>
              <a:ext cx="9131910" cy="6858000"/>
            </a:xfrm>
            <a:prstGeom prst="rect">
              <a:avLst/>
            </a:prstGeom>
            <a:ln>
              <a:noFill/>
            </a:ln>
            <a:effectLst>
              <a:outerShdw blurRad="292100" dist="139700" dir="2700000" algn="tl" rotWithShape="0">
                <a:srgbClr val="333333">
                  <a:alpha val="65000"/>
                </a:srgbClr>
              </a:outerShdw>
            </a:effectLst>
          </xdr:spPr>
        </xdr:pic>
        <xdr:sp macro="" textlink="">
          <xdr:nvSpPr>
            <xdr:cNvPr id="13" name="8 Rectángulo"/>
            <xdr:cNvSpPr/>
          </xdr:nvSpPr>
          <xdr:spPr>
            <a:xfrm>
              <a:off x="3131840" y="0"/>
              <a:ext cx="2880320" cy="6858000"/>
            </a:xfrm>
            <a:prstGeom prst="rect">
              <a:avLst/>
            </a:prstGeom>
            <a:solidFill>
              <a:schemeClr val="accent1">
                <a:lumMod val="75000"/>
              </a:schemeClr>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grpSp>
      <xdr:pic>
        <xdr:nvPicPr>
          <xdr:cNvPr id="11" name="6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06425" y="332656"/>
            <a:ext cx="2672247" cy="2719590"/>
          </a:xfrm>
          <a:prstGeom prst="rect">
            <a:avLst/>
          </a:prstGeom>
        </xdr:spPr>
      </xdr:pic>
    </xdr:grpSp>
    <xdr:clientData/>
  </xdr:twoCellAnchor>
  <xdr:twoCellAnchor>
    <xdr:from>
      <xdr:col>1</xdr:col>
      <xdr:colOff>259898</xdr:colOff>
      <xdr:row>24</xdr:row>
      <xdr:rowOff>88448</xdr:rowOff>
    </xdr:from>
    <xdr:to>
      <xdr:col>10</xdr:col>
      <xdr:colOff>355148</xdr:colOff>
      <xdr:row>31</xdr:row>
      <xdr:rowOff>177711</xdr:rowOff>
    </xdr:to>
    <xdr:sp macro="" textlink="">
      <xdr:nvSpPr>
        <xdr:cNvPr id="3" name="3 CuadroTexto"/>
        <xdr:cNvSpPr txBox="1"/>
      </xdr:nvSpPr>
      <xdr:spPr>
        <a:xfrm>
          <a:off x="1021898" y="4660448"/>
          <a:ext cx="6953250" cy="1422763"/>
        </a:xfrm>
        <a:prstGeom prst="rect">
          <a:avLst/>
        </a:prstGeom>
        <a:noFill/>
      </xdr:spPr>
      <xdr:txBody>
        <a:bodyPr wrap="square" rtlCol="0" anchor="b">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3200" b="1" kern="1200" spc="150">
              <a:ln w="11430"/>
              <a:solidFill>
                <a:srgbClr val="FFC000"/>
              </a:solidFill>
              <a:effectLst>
                <a:outerShdw blurRad="38100" dist="38100" dir="2700000" algn="tl">
                  <a:srgbClr val="000000">
                    <a:alpha val="43137"/>
                  </a:srgbClr>
                </a:outerShdw>
              </a:effectLst>
              <a:latin typeface="Berlin Sans FB Demi" panose="020E0802020502020306" pitchFamily="34" charset="0"/>
              <a:ea typeface="MS PGothic" pitchFamily="34" charset="-128"/>
              <a:cs typeface="+mn-cs"/>
            </a:rPr>
            <a:t>EJERCICIO FISCAL 2008-2015</a:t>
          </a:r>
        </a:p>
        <a:p>
          <a:pPr algn="ctr"/>
          <a:r>
            <a:rPr lang="es-MX" sz="2000" b="1" kern="1200" spc="150">
              <a:ln w="11430"/>
              <a:solidFill>
                <a:schemeClr val="bg1"/>
              </a:solidFill>
              <a:effectLst>
                <a:outerShdw blurRad="38100" dist="38100" dir="2700000" algn="tl">
                  <a:srgbClr val="000000">
                    <a:alpha val="43137"/>
                  </a:srgbClr>
                </a:outerShdw>
              </a:effectLst>
              <a:latin typeface="Century Gothic" pitchFamily="34" charset="0"/>
              <a:ea typeface="MS PGothic" pitchFamily="34" charset="-128"/>
              <a:cs typeface="+mn-cs"/>
            </a:rPr>
            <a:t>4to. REPORTE TRIMESTRAL </a:t>
          </a:r>
        </a:p>
        <a:p>
          <a:pPr algn="ctr"/>
          <a:r>
            <a:rPr lang="es-MX" sz="1200" b="0" kern="1200" spc="150" baseline="0">
              <a:ln w="11430"/>
              <a:solidFill>
                <a:schemeClr val="bg1"/>
              </a:solidFill>
              <a:effectLst>
                <a:outerShdw blurRad="38100" dist="38100" dir="2700000" algn="tl">
                  <a:srgbClr val="000000">
                    <a:alpha val="43137"/>
                  </a:srgbClr>
                </a:outerShdw>
              </a:effectLst>
              <a:latin typeface="Century Gothic" pitchFamily="34" charset="0"/>
              <a:ea typeface="MS PGothic" pitchFamily="34" charset="-128"/>
              <a:cs typeface="+mn-cs"/>
            </a:rPr>
            <a:t>Diciembre de 2015</a:t>
          </a:r>
        </a:p>
        <a:p>
          <a:pPr algn="ctr"/>
          <a:endParaRPr lang="es-MX" sz="1200" b="0" kern="1200" spc="150">
            <a:ln w="11430"/>
            <a:solidFill>
              <a:schemeClr val="bg1"/>
            </a:solidFill>
            <a:effectLst>
              <a:outerShdw blurRad="38100" dist="38100" dir="2700000" algn="tl">
                <a:srgbClr val="000000">
                  <a:alpha val="43137"/>
                </a:srgbClr>
              </a:outerShdw>
            </a:effectLst>
            <a:latin typeface="Century Gothic" pitchFamily="34" charset="0"/>
            <a:ea typeface="MS PGothic" pitchFamily="34" charset="-128"/>
            <a:cs typeface="+mn-cs"/>
          </a:endParaRPr>
        </a:p>
        <a:p>
          <a:pPr algn="ctr"/>
          <a:r>
            <a:rPr lang="es-ES" sz="1600" b="1" kern="1200" spc="150">
              <a:ln w="11430"/>
              <a:solidFill>
                <a:schemeClr val="bg1"/>
              </a:solidFill>
              <a:effectLst>
                <a:outerShdw blurRad="38100" dist="38100" dir="2700000" algn="tl">
                  <a:srgbClr val="000000">
                    <a:alpha val="43137"/>
                  </a:srgbClr>
                </a:outerShdw>
              </a:effectLst>
              <a:latin typeface="Century Gothic" pitchFamily="34" charset="0"/>
              <a:ea typeface="MS PGothic" pitchFamily="34" charset="-128"/>
              <a:cs typeface="+mn-cs"/>
            </a:rPr>
            <a:t>Gobierno del Estado de Guanajuato</a:t>
          </a:r>
          <a:r>
            <a:rPr lang="es-ES" sz="1600" b="1" kern="1200" spc="150">
              <a:ln w="11430"/>
              <a:solidFill>
                <a:srgbClr val="FFC000"/>
              </a:solidFill>
              <a:effectLst>
                <a:outerShdw blurRad="38100" dist="38100" dir="2700000" algn="tl">
                  <a:srgbClr val="000000">
                    <a:alpha val="43137"/>
                  </a:srgbClr>
                </a:outerShdw>
              </a:effectLst>
              <a:latin typeface="Century Gothic" pitchFamily="34" charset="0"/>
              <a:ea typeface="MS PGothic" pitchFamily="34" charset="-128"/>
              <a:cs typeface="+mn-cs"/>
            </a:rPr>
            <a:t> </a:t>
          </a:r>
          <a:endParaRPr lang="es-MX" sz="1600" b="1" kern="1200" spc="150">
            <a:ln w="11430"/>
            <a:solidFill>
              <a:srgbClr val="FFC000"/>
            </a:solidFill>
            <a:effectLst>
              <a:outerShdw blurRad="38100" dist="38100" dir="2700000" algn="tl">
                <a:srgbClr val="000000">
                  <a:alpha val="43137"/>
                </a:srgbClr>
              </a:outerShdw>
            </a:effectLst>
            <a:latin typeface="Century Gothic" pitchFamily="34" charset="0"/>
            <a:ea typeface="MS PGothic" pitchFamily="34"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150158</xdr:colOff>
      <xdr:row>0</xdr:row>
      <xdr:rowOff>19051</xdr:rowOff>
    </xdr:from>
    <xdr:to>
      <xdr:col>1</xdr:col>
      <xdr:colOff>414617</xdr:colOff>
      <xdr:row>6</xdr:row>
      <xdr:rowOff>11206</xdr:rowOff>
    </xdr:to>
    <xdr:pic>
      <xdr:nvPicPr>
        <xdr:cNvPr id="2" name="2 Imagen" descr="log-desarrollosocial.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158" y="19051"/>
          <a:ext cx="874059" cy="1135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150158</xdr:colOff>
      <xdr:row>0</xdr:row>
      <xdr:rowOff>19051</xdr:rowOff>
    </xdr:from>
    <xdr:to>
      <xdr:col>1</xdr:col>
      <xdr:colOff>414617</xdr:colOff>
      <xdr:row>6</xdr:row>
      <xdr:rowOff>11206</xdr:rowOff>
    </xdr:to>
    <xdr:pic>
      <xdr:nvPicPr>
        <xdr:cNvPr id="2" name="2 Imagen" descr="log-desarrollosocial.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158" y="19051"/>
          <a:ext cx="874059" cy="113515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150158</xdr:colOff>
      <xdr:row>0</xdr:row>
      <xdr:rowOff>19051</xdr:rowOff>
    </xdr:from>
    <xdr:to>
      <xdr:col>1</xdr:col>
      <xdr:colOff>414617</xdr:colOff>
      <xdr:row>6</xdr:row>
      <xdr:rowOff>11206</xdr:rowOff>
    </xdr:to>
    <xdr:pic>
      <xdr:nvPicPr>
        <xdr:cNvPr id="2" name="2 Imagen" descr="log-desarrollosocial.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158" y="19051"/>
          <a:ext cx="874059" cy="113515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150158</xdr:colOff>
      <xdr:row>0</xdr:row>
      <xdr:rowOff>19051</xdr:rowOff>
    </xdr:from>
    <xdr:to>
      <xdr:col>1</xdr:col>
      <xdr:colOff>414617</xdr:colOff>
      <xdr:row>6</xdr:row>
      <xdr:rowOff>11206</xdr:rowOff>
    </xdr:to>
    <xdr:pic>
      <xdr:nvPicPr>
        <xdr:cNvPr id="2" name="2 Imagen" descr="log-desarrollosocial.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158" y="19051"/>
          <a:ext cx="874059" cy="1135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150158</xdr:colOff>
      <xdr:row>0</xdr:row>
      <xdr:rowOff>19051</xdr:rowOff>
    </xdr:from>
    <xdr:to>
      <xdr:col>1</xdr:col>
      <xdr:colOff>414617</xdr:colOff>
      <xdr:row>6</xdr:row>
      <xdr:rowOff>11206</xdr:rowOff>
    </xdr:to>
    <xdr:pic>
      <xdr:nvPicPr>
        <xdr:cNvPr id="2" name="2 Imagen" descr="log-desarrollosocial.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158" y="19051"/>
          <a:ext cx="874059" cy="113515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150158</xdr:colOff>
      <xdr:row>0</xdr:row>
      <xdr:rowOff>19051</xdr:rowOff>
    </xdr:from>
    <xdr:to>
      <xdr:col>1</xdr:col>
      <xdr:colOff>414617</xdr:colOff>
      <xdr:row>6</xdr:row>
      <xdr:rowOff>11206</xdr:rowOff>
    </xdr:to>
    <xdr:pic>
      <xdr:nvPicPr>
        <xdr:cNvPr id="2" name="2 Imagen" descr="log-desarrollosocial.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158" y="19051"/>
          <a:ext cx="874059" cy="113515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150158</xdr:colOff>
      <xdr:row>0</xdr:row>
      <xdr:rowOff>19051</xdr:rowOff>
    </xdr:from>
    <xdr:to>
      <xdr:col>1</xdr:col>
      <xdr:colOff>414617</xdr:colOff>
      <xdr:row>6</xdr:row>
      <xdr:rowOff>11206</xdr:rowOff>
    </xdr:to>
    <xdr:pic>
      <xdr:nvPicPr>
        <xdr:cNvPr id="2" name="2 Imagen" descr="log-desarrollosocial.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158" y="19051"/>
          <a:ext cx="874059" cy="113515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150158</xdr:colOff>
      <xdr:row>0</xdr:row>
      <xdr:rowOff>19051</xdr:rowOff>
    </xdr:from>
    <xdr:to>
      <xdr:col>1</xdr:col>
      <xdr:colOff>414617</xdr:colOff>
      <xdr:row>6</xdr:row>
      <xdr:rowOff>11206</xdr:rowOff>
    </xdr:to>
    <xdr:pic>
      <xdr:nvPicPr>
        <xdr:cNvPr id="2" name="2 Imagen" descr="log-desarrollosocial.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158" y="19051"/>
          <a:ext cx="874059" cy="1135155"/>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110" zoomScaleNormal="110" workbookViewId="0">
      <selection activeCell="N26" sqref="N26"/>
    </sheetView>
  </sheetViews>
  <sheetFormatPr baseColWidth="10" defaultRowHeight="15" x14ac:dyDescent="0.25"/>
  <sheetData/>
  <sheetProtection password="CB20" sheet="1" objects="1" scenarios="1" autoFilter="0"/>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AY164"/>
  <sheetViews>
    <sheetView showGridLines="0" topLeftCell="A7" zoomScale="85" zoomScaleNormal="85" workbookViewId="0">
      <pane xSplit="5" ySplit="3" topLeftCell="F10" activePane="bottomRight" state="frozen"/>
      <selection activeCell="A7" sqref="A7"/>
      <selection pane="topRight" activeCell="F7" sqref="F7"/>
      <selection pane="bottomLeft" activeCell="A10" sqref="A10"/>
      <selection pane="bottomRight" activeCell="F10" sqref="F10"/>
    </sheetView>
  </sheetViews>
  <sheetFormatPr baseColWidth="10" defaultColWidth="11.42578125" defaultRowHeight="15" x14ac:dyDescent="0.25"/>
  <cols>
    <col min="1" max="1" width="9.140625" style="1" customWidth="1"/>
    <col min="2" max="2" width="6.5703125" style="1" customWidth="1"/>
    <col min="3" max="3" width="13.140625" style="1" customWidth="1"/>
    <col min="4" max="4" width="44.28515625" style="1" customWidth="1"/>
    <col min="5" max="5" width="14.85546875" style="1" hidden="1" customWidth="1"/>
    <col min="6" max="6" width="17.28515625" style="1" customWidth="1"/>
    <col min="7" max="7" width="20.85546875" style="1" customWidth="1"/>
    <col min="8" max="8" width="20.7109375" style="1" customWidth="1"/>
    <col min="9" max="9" width="20.5703125" style="1" customWidth="1"/>
    <col min="10" max="10" width="18.42578125" style="1" customWidth="1"/>
    <col min="11" max="11" width="21.140625" style="1" customWidth="1"/>
    <col min="12" max="12" width="21.5703125" style="2" hidden="1" customWidth="1"/>
    <col min="13" max="13" width="21.7109375" style="2" hidden="1" customWidth="1"/>
    <col min="14" max="14" width="18" style="1" customWidth="1"/>
    <col min="15" max="15" width="18.140625" style="1" customWidth="1"/>
    <col min="16" max="16" width="19.7109375" style="1" customWidth="1"/>
    <col min="17" max="19" width="19.42578125" style="1" hidden="1" customWidth="1"/>
    <col min="20" max="20" width="20.7109375" style="1" hidden="1" customWidth="1"/>
    <col min="21" max="21" width="18.42578125" style="1" hidden="1" customWidth="1"/>
    <col min="22" max="23" width="20.7109375" style="1" hidden="1" customWidth="1"/>
    <col min="24" max="25" width="11.42578125" style="1" customWidth="1"/>
    <col min="26" max="26" width="27.28515625" style="1" customWidth="1"/>
    <col min="27" max="27" width="15.85546875" style="1" customWidth="1"/>
    <col min="28" max="28" width="21.42578125" style="1" customWidth="1"/>
    <col min="29" max="29" width="37.42578125" style="1" customWidth="1"/>
    <col min="30" max="30" width="22.7109375" style="1" customWidth="1"/>
    <col min="31" max="31" width="26" style="1" customWidth="1"/>
    <col min="32" max="32" width="18.85546875" style="1" customWidth="1"/>
    <col min="33" max="33" width="19.28515625" style="1" customWidth="1"/>
    <col min="34" max="34" width="24.28515625" style="1" customWidth="1"/>
    <col min="35" max="35" width="66.7109375" style="1" customWidth="1"/>
    <col min="36" max="37" width="16.28515625" style="1" customWidth="1"/>
    <col min="38" max="38" width="14.28515625" style="1" customWidth="1"/>
    <col min="39" max="39" width="31.42578125" style="1" customWidth="1"/>
    <col min="40" max="41" width="17.42578125" style="1" customWidth="1"/>
    <col min="42" max="42" width="16.28515625" style="1" customWidth="1"/>
    <col min="43" max="43" width="16.140625" style="1" customWidth="1"/>
    <col min="44" max="44" width="29.28515625" style="1" customWidth="1"/>
    <col min="45" max="45" width="19.7109375" style="1" hidden="1" customWidth="1"/>
    <col min="46" max="50" width="17.85546875" style="1" customWidth="1"/>
    <col min="51" max="51" width="46.42578125" style="1" customWidth="1"/>
    <col min="52" max="16384" width="11.42578125" style="1"/>
  </cols>
  <sheetData>
    <row r="2" spans="1:50" x14ac:dyDescent="0.25">
      <c r="M2" s="3"/>
      <c r="N2" s="4" t="s">
        <v>0</v>
      </c>
      <c r="O2" s="4"/>
      <c r="P2" s="4"/>
    </row>
    <row r="3" spans="1:50" x14ac:dyDescent="0.25">
      <c r="C3" s="5" t="s">
        <v>1</v>
      </c>
      <c r="D3" s="5"/>
      <c r="E3" s="5"/>
      <c r="F3" s="5"/>
      <c r="G3" s="5"/>
      <c r="H3" s="5"/>
      <c r="I3" s="5"/>
      <c r="J3" s="6"/>
      <c r="K3" s="6"/>
      <c r="L3" s="7"/>
      <c r="M3" s="3"/>
      <c r="N3" s="4" t="s">
        <v>2</v>
      </c>
      <c r="O3" s="4"/>
      <c r="P3" s="4"/>
      <c r="Q3" s="6"/>
      <c r="R3" s="6"/>
      <c r="S3" s="6"/>
      <c r="T3" s="6"/>
      <c r="U3" s="6"/>
      <c r="V3" s="6"/>
      <c r="W3" s="6"/>
      <c r="X3" s="6"/>
      <c r="Y3" s="6"/>
    </row>
    <row r="4" spans="1:50" x14ac:dyDescent="0.25">
      <c r="C4" s="5" t="s">
        <v>3</v>
      </c>
      <c r="D4" s="5"/>
      <c r="E4" s="5"/>
      <c r="G4" s="8" t="s">
        <v>4</v>
      </c>
      <c r="H4" s="8"/>
      <c r="I4" s="8"/>
      <c r="J4" s="9"/>
      <c r="K4" s="9"/>
      <c r="L4" s="10"/>
      <c r="M4" s="3"/>
      <c r="N4" s="4" t="s">
        <v>5</v>
      </c>
      <c r="O4" s="4"/>
      <c r="P4" s="4"/>
      <c r="Q4" s="11"/>
      <c r="R4" s="11"/>
      <c r="S4" s="11"/>
      <c r="T4" s="11"/>
      <c r="U4" s="11"/>
      <c r="V4" s="11"/>
      <c r="W4" s="11"/>
      <c r="X4" s="11"/>
      <c r="Y4" s="11"/>
    </row>
    <row r="5" spans="1:50" x14ac:dyDescent="0.25">
      <c r="C5" s="12" t="s">
        <v>6</v>
      </c>
      <c r="G5" s="8"/>
      <c r="H5" s="8"/>
      <c r="I5" s="8"/>
      <c r="J5" s="9"/>
      <c r="K5" s="9"/>
      <c r="L5" s="10"/>
      <c r="M5" s="10"/>
      <c r="N5" s="9"/>
    </row>
    <row r="6" spans="1:50" x14ac:dyDescent="0.25">
      <c r="C6" s="12"/>
      <c r="K6" s="13"/>
    </row>
    <row r="7" spans="1:50" x14ac:dyDescent="0.25">
      <c r="F7" s="13"/>
      <c r="J7" s="14">
        <f>SUBTOTAL(9,J10:J153)</f>
        <v>300000000</v>
      </c>
      <c r="K7" s="14">
        <f>SUBTOTAL(9,K10:K153)</f>
        <v>317996066.01999998</v>
      </c>
      <c r="L7" s="14">
        <f>SUBTOTAL(9,L10:L153)</f>
        <v>-750000</v>
      </c>
      <c r="M7" s="14">
        <f>SUBTOTAL(9,M10:M153)</f>
        <v>18746066.02</v>
      </c>
      <c r="N7" s="14">
        <f>SUBTOTAL(9,N10:N153)</f>
        <v>300000000</v>
      </c>
      <c r="O7" s="14">
        <f>SUBTOTAL(9,O10:O153)</f>
        <v>317706126.99000001</v>
      </c>
      <c r="P7" s="14">
        <f>SUBTOTAL(9,P10:P153)</f>
        <v>317493167.93000001</v>
      </c>
    </row>
    <row r="8" spans="1:50" s="27" customFormat="1" ht="16.5" customHeight="1" thickBot="1" x14ac:dyDescent="0.3">
      <c r="A8" s="15" t="s">
        <v>7</v>
      </c>
      <c r="B8" s="16" t="s">
        <v>8</v>
      </c>
      <c r="C8" s="17" t="s">
        <v>9</v>
      </c>
      <c r="D8" s="17" t="s">
        <v>10</v>
      </c>
      <c r="E8" s="17" t="s">
        <v>11</v>
      </c>
      <c r="F8" s="17" t="s">
        <v>12</v>
      </c>
      <c r="G8" s="18" t="s">
        <v>13</v>
      </c>
      <c r="H8" s="15" t="s">
        <v>14</v>
      </c>
      <c r="I8" s="19" t="s">
        <v>15</v>
      </c>
      <c r="J8" s="16" t="s">
        <v>16</v>
      </c>
      <c r="K8" s="16" t="s">
        <v>17</v>
      </c>
      <c r="L8" s="16" t="s">
        <v>18</v>
      </c>
      <c r="M8" s="16" t="s">
        <v>19</v>
      </c>
      <c r="N8" s="16" t="s">
        <v>20</v>
      </c>
      <c r="O8" s="16" t="s">
        <v>21</v>
      </c>
      <c r="P8" s="17" t="s">
        <v>22</v>
      </c>
      <c r="Q8" s="20" t="s">
        <v>23</v>
      </c>
      <c r="R8" s="21"/>
      <c r="S8" s="21"/>
      <c r="T8" s="21"/>
      <c r="U8" s="21"/>
      <c r="V8" s="21"/>
      <c r="W8" s="21"/>
      <c r="X8" s="22"/>
      <c r="Y8" s="23"/>
      <c r="Z8" s="24" t="s">
        <v>24</v>
      </c>
      <c r="AA8" s="24"/>
      <c r="AB8" s="19" t="s">
        <v>25</v>
      </c>
      <c r="AC8" s="25" t="s">
        <v>26</v>
      </c>
      <c r="AD8" s="25" t="s">
        <v>27</v>
      </c>
      <c r="AE8" s="16" t="s">
        <v>28</v>
      </c>
      <c r="AF8" s="16" t="s">
        <v>29</v>
      </c>
      <c r="AG8" s="16" t="s">
        <v>30</v>
      </c>
      <c r="AH8" s="16" t="s">
        <v>31</v>
      </c>
      <c r="AI8" s="25" t="s">
        <v>32</v>
      </c>
      <c r="AJ8" s="26" t="s">
        <v>33</v>
      </c>
      <c r="AK8" s="26" t="s">
        <v>34</v>
      </c>
      <c r="AL8" s="18" t="s">
        <v>35</v>
      </c>
      <c r="AM8" s="15"/>
      <c r="AN8" s="18" t="s">
        <v>36</v>
      </c>
      <c r="AO8" s="15"/>
      <c r="AP8" s="25" t="s">
        <v>37</v>
      </c>
      <c r="AQ8" s="25" t="s">
        <v>37</v>
      </c>
      <c r="AR8" s="25" t="s">
        <v>38</v>
      </c>
      <c r="AS8" s="25" t="s">
        <v>39</v>
      </c>
      <c r="AT8" s="25" t="s">
        <v>40</v>
      </c>
      <c r="AU8" s="25" t="s">
        <v>41</v>
      </c>
      <c r="AV8" s="25" t="s">
        <v>42</v>
      </c>
      <c r="AW8" s="25" t="s">
        <v>43</v>
      </c>
      <c r="AX8" s="25" t="s">
        <v>44</v>
      </c>
    </row>
    <row r="9" spans="1:50" s="27" customFormat="1" ht="31.5" x14ac:dyDescent="0.25">
      <c r="A9" s="15"/>
      <c r="B9" s="17"/>
      <c r="C9" s="17"/>
      <c r="D9" s="17"/>
      <c r="E9" s="17"/>
      <c r="F9" s="17"/>
      <c r="G9" s="18"/>
      <c r="H9" s="15"/>
      <c r="I9" s="28"/>
      <c r="J9" s="29"/>
      <c r="K9" s="16"/>
      <c r="L9" s="16"/>
      <c r="M9" s="16"/>
      <c r="N9" s="16"/>
      <c r="O9" s="29"/>
      <c r="P9" s="17"/>
      <c r="Q9" s="30" t="s">
        <v>45</v>
      </c>
      <c r="R9" s="30" t="s">
        <v>46</v>
      </c>
      <c r="S9" s="30" t="s">
        <v>47</v>
      </c>
      <c r="T9" s="30" t="s">
        <v>48</v>
      </c>
      <c r="U9" s="30" t="s">
        <v>49</v>
      </c>
      <c r="V9" s="30" t="s">
        <v>22</v>
      </c>
      <c r="W9" s="30" t="s">
        <v>50</v>
      </c>
      <c r="X9" s="30" t="s">
        <v>51</v>
      </c>
      <c r="Y9" s="30" t="s">
        <v>52</v>
      </c>
      <c r="Z9" s="31" t="s">
        <v>53</v>
      </c>
      <c r="AA9" s="31" t="s">
        <v>9</v>
      </c>
      <c r="AB9" s="28"/>
      <c r="AC9" s="32"/>
      <c r="AD9" s="32"/>
      <c r="AE9" s="16"/>
      <c r="AF9" s="16"/>
      <c r="AG9" s="16"/>
      <c r="AH9" s="16"/>
      <c r="AI9" s="32"/>
      <c r="AJ9" s="33"/>
      <c r="AK9" s="33"/>
      <c r="AL9" s="18"/>
      <c r="AM9" s="15"/>
      <c r="AN9" s="34" t="s">
        <v>54</v>
      </c>
      <c r="AO9" s="35" t="s">
        <v>55</v>
      </c>
      <c r="AP9" s="32"/>
      <c r="AQ9" s="32"/>
      <c r="AR9" s="32"/>
      <c r="AS9" s="32"/>
      <c r="AT9" s="32"/>
      <c r="AU9" s="32"/>
      <c r="AV9" s="32"/>
      <c r="AW9" s="32"/>
      <c r="AX9" s="32"/>
    </row>
    <row r="10" spans="1:50" s="53" customFormat="1" ht="55.5" customHeight="1" x14ac:dyDescent="0.25">
      <c r="A10" s="36" t="s">
        <v>56</v>
      </c>
      <c r="B10" s="36">
        <v>2008</v>
      </c>
      <c r="C10" s="36" t="s">
        <v>57</v>
      </c>
      <c r="D10" s="37" t="s">
        <v>58</v>
      </c>
      <c r="E10" s="38" t="s">
        <v>59</v>
      </c>
      <c r="F10" s="38" t="s">
        <v>57</v>
      </c>
      <c r="G10" s="39">
        <v>39664</v>
      </c>
      <c r="H10" s="39">
        <v>41120</v>
      </c>
      <c r="I10" s="40"/>
      <c r="J10" s="41">
        <v>180000000</v>
      </c>
      <c r="K10" s="41">
        <v>180000000</v>
      </c>
      <c r="L10" s="42">
        <v>0</v>
      </c>
      <c r="M10" s="42"/>
      <c r="N10" s="41">
        <v>180000000</v>
      </c>
      <c r="O10" s="41">
        <v>180000000</v>
      </c>
      <c r="P10" s="41">
        <v>180000000</v>
      </c>
      <c r="Q10" s="43">
        <f t="shared" ref="Q10:R39" si="0">J10</f>
        <v>180000000</v>
      </c>
      <c r="R10" s="43">
        <f t="shared" si="0"/>
        <v>180000000</v>
      </c>
      <c r="S10" s="44">
        <f t="shared" ref="S10" si="1">R10</f>
        <v>180000000</v>
      </c>
      <c r="T10" s="43">
        <f>O10</f>
        <v>180000000</v>
      </c>
      <c r="U10" s="44">
        <f t="shared" ref="U10" si="2">V10</f>
        <v>180000000</v>
      </c>
      <c r="V10" s="44">
        <f>P10</f>
        <v>180000000</v>
      </c>
      <c r="W10" s="43">
        <f t="shared" ref="W10" si="3">V10</f>
        <v>180000000</v>
      </c>
      <c r="X10" s="46">
        <v>1</v>
      </c>
      <c r="Y10" s="46">
        <v>1</v>
      </c>
      <c r="Z10" s="36" t="s">
        <v>60</v>
      </c>
      <c r="AA10" s="36" t="s">
        <v>61</v>
      </c>
      <c r="AB10" s="36" t="s">
        <v>62</v>
      </c>
      <c r="AC10" s="47" t="s">
        <v>63</v>
      </c>
      <c r="AD10" s="47" t="s">
        <v>64</v>
      </c>
      <c r="AE10" s="47" t="s">
        <v>65</v>
      </c>
      <c r="AF10" s="48">
        <f>6962918.98</f>
        <v>6962918.9800000004</v>
      </c>
      <c r="AG10" s="48">
        <v>4796187.42</v>
      </c>
      <c r="AH10" s="48">
        <f>AF10-AG10</f>
        <v>2166731.5600000005</v>
      </c>
      <c r="AI10" s="49" t="s">
        <v>66</v>
      </c>
      <c r="AJ10" s="50">
        <f>K10-O10</f>
        <v>0</v>
      </c>
      <c r="AK10" s="50">
        <f>O10-P10</f>
        <v>0</v>
      </c>
      <c r="AL10" s="49"/>
      <c r="AM10" s="49"/>
      <c r="AN10" s="49"/>
      <c r="AO10" s="43">
        <v>6604</v>
      </c>
      <c r="AP10" s="49" t="s">
        <v>67</v>
      </c>
      <c r="AQ10" s="51" t="s">
        <v>67</v>
      </c>
      <c r="AR10" s="51" t="s">
        <v>68</v>
      </c>
      <c r="AS10" s="51"/>
      <c r="AT10" s="52" t="s">
        <v>69</v>
      </c>
      <c r="AU10" s="52" t="s">
        <v>69</v>
      </c>
      <c r="AV10" s="51"/>
      <c r="AW10" s="51"/>
      <c r="AX10" s="51"/>
    </row>
    <row r="11" spans="1:50" s="64" customFormat="1" ht="60" customHeight="1" x14ac:dyDescent="0.25">
      <c r="A11" s="54" t="s">
        <v>56</v>
      </c>
      <c r="B11" s="54">
        <v>2008</v>
      </c>
      <c r="C11" s="55" t="s">
        <v>70</v>
      </c>
      <c r="D11" s="37" t="s">
        <v>71</v>
      </c>
      <c r="E11" s="55" t="s">
        <v>59</v>
      </c>
      <c r="F11" s="56" t="s">
        <v>70</v>
      </c>
      <c r="G11" s="39">
        <v>39734</v>
      </c>
      <c r="H11" s="39">
        <v>40098</v>
      </c>
      <c r="I11" s="57"/>
      <c r="J11" s="41">
        <v>70000000</v>
      </c>
      <c r="K11" s="41">
        <f>J11+L11+M11</f>
        <v>87996066.019999996</v>
      </c>
      <c r="L11" s="42"/>
      <c r="M11" s="42">
        <f>M12+M13</f>
        <v>17996066.02</v>
      </c>
      <c r="N11" s="41">
        <v>70000000</v>
      </c>
      <c r="O11" s="41">
        <v>87996066.019999996</v>
      </c>
      <c r="P11" s="48">
        <v>87996066.019999996</v>
      </c>
      <c r="Q11" s="44">
        <f t="shared" si="0"/>
        <v>70000000</v>
      </c>
      <c r="R11" s="43">
        <f t="shared" si="0"/>
        <v>87996066.019999996</v>
      </c>
      <c r="S11" s="44">
        <f t="shared" ref="S11:T26" si="4">N11</f>
        <v>70000000</v>
      </c>
      <c r="T11" s="58">
        <f>O11</f>
        <v>87996066.019999996</v>
      </c>
      <c r="U11" s="58">
        <f>V11</f>
        <v>87996066.019999996</v>
      </c>
      <c r="V11" s="58">
        <f>P11</f>
        <v>87996066.019999996</v>
      </c>
      <c r="W11" s="58">
        <f>V11</f>
        <v>87996066.019999996</v>
      </c>
      <c r="X11" s="59">
        <v>1</v>
      </c>
      <c r="Y11" s="59">
        <v>1</v>
      </c>
      <c r="Z11" s="54" t="s">
        <v>72</v>
      </c>
      <c r="AA11" s="55" t="s">
        <v>73</v>
      </c>
      <c r="AB11" s="60" t="s">
        <v>74</v>
      </c>
      <c r="AC11" s="61">
        <v>33716300101</v>
      </c>
      <c r="AD11" s="60" t="s">
        <v>64</v>
      </c>
      <c r="AE11" s="60" t="s">
        <v>75</v>
      </c>
      <c r="AF11" s="62">
        <v>0</v>
      </c>
      <c r="AG11" s="62">
        <v>0</v>
      </c>
      <c r="AH11" s="62">
        <v>0</v>
      </c>
      <c r="AI11" s="63" t="s">
        <v>76</v>
      </c>
      <c r="AJ11" s="50">
        <f>K11-O11</f>
        <v>0</v>
      </c>
      <c r="AK11" s="50">
        <f>O11-P11</f>
        <v>0</v>
      </c>
      <c r="AL11" s="43"/>
      <c r="AM11" s="43"/>
      <c r="AN11" s="43"/>
      <c r="AO11" s="43"/>
      <c r="AP11" s="51" t="s">
        <v>67</v>
      </c>
      <c r="AQ11" s="51" t="s">
        <v>67</v>
      </c>
      <c r="AR11" s="51" t="s">
        <v>68</v>
      </c>
      <c r="AS11" s="51"/>
      <c r="AT11" s="52" t="s">
        <v>69</v>
      </c>
      <c r="AU11" s="52" t="s">
        <v>69</v>
      </c>
      <c r="AV11" s="51"/>
      <c r="AW11" s="51"/>
      <c r="AX11" s="51"/>
    </row>
    <row r="12" spans="1:50" s="64" customFormat="1" ht="60" hidden="1" customHeight="1" x14ac:dyDescent="0.25">
      <c r="A12" s="65"/>
      <c r="B12" s="65"/>
      <c r="C12" s="66"/>
      <c r="D12" s="67" t="s">
        <v>77</v>
      </c>
      <c r="E12" s="66"/>
      <c r="F12" s="56"/>
      <c r="G12" s="68"/>
      <c r="H12" s="68"/>
      <c r="I12" s="57"/>
      <c r="J12" s="42"/>
      <c r="K12" s="42"/>
      <c r="L12" s="42"/>
      <c r="M12" s="42">
        <v>16986850.02</v>
      </c>
      <c r="N12" s="42">
        <v>16986850.02</v>
      </c>
      <c r="O12" s="69"/>
      <c r="P12" s="69"/>
      <c r="Q12" s="70">
        <f t="shared" si="0"/>
        <v>0</v>
      </c>
      <c r="R12" s="70">
        <f t="shared" ref="R12:R40" si="5">M12</f>
        <v>16986850.02</v>
      </c>
      <c r="S12" s="70">
        <f t="shared" si="4"/>
        <v>16986850.02</v>
      </c>
      <c r="T12" s="71"/>
      <c r="U12" s="71"/>
      <c r="V12" s="71"/>
      <c r="W12" s="71"/>
      <c r="X12" s="72"/>
      <c r="Y12" s="72"/>
      <c r="Z12" s="65"/>
      <c r="AA12" s="66"/>
      <c r="AB12" s="73"/>
      <c r="AC12" s="74"/>
      <c r="AD12" s="73"/>
      <c r="AE12" s="73"/>
      <c r="AF12" s="75"/>
      <c r="AG12" s="75"/>
      <c r="AH12" s="75"/>
      <c r="AI12" s="63"/>
      <c r="AJ12" s="49"/>
      <c r="AK12" s="49"/>
      <c r="AL12" s="49"/>
      <c r="AM12" s="49"/>
      <c r="AN12" s="49"/>
      <c r="AO12" s="49"/>
      <c r="AP12" s="76"/>
      <c r="AQ12" s="76"/>
      <c r="AR12" s="51"/>
      <c r="AS12" s="51"/>
      <c r="AT12" s="51"/>
      <c r="AU12" s="51"/>
      <c r="AV12" s="51"/>
      <c r="AW12" s="51"/>
      <c r="AX12" s="51"/>
    </row>
    <row r="13" spans="1:50" s="64" customFormat="1" ht="60" hidden="1" customHeight="1" x14ac:dyDescent="0.25">
      <c r="A13" s="65"/>
      <c r="B13" s="65"/>
      <c r="C13" s="66"/>
      <c r="D13" s="67" t="s">
        <v>78</v>
      </c>
      <c r="E13" s="66"/>
      <c r="F13" s="56"/>
      <c r="G13" s="68"/>
      <c r="H13" s="68"/>
      <c r="I13" s="57"/>
      <c r="J13" s="42"/>
      <c r="K13" s="42"/>
      <c r="L13" s="42"/>
      <c r="M13" s="42">
        <v>1009216</v>
      </c>
      <c r="N13" s="42">
        <v>1009216</v>
      </c>
      <c r="O13" s="69"/>
      <c r="P13" s="69"/>
      <c r="Q13" s="70">
        <f t="shared" si="0"/>
        <v>0</v>
      </c>
      <c r="R13" s="70">
        <f t="shared" si="5"/>
        <v>1009216</v>
      </c>
      <c r="S13" s="70">
        <f t="shared" si="4"/>
        <v>1009216</v>
      </c>
      <c r="T13" s="71"/>
      <c r="U13" s="71"/>
      <c r="V13" s="71"/>
      <c r="W13" s="71"/>
      <c r="X13" s="72"/>
      <c r="Y13" s="72"/>
      <c r="Z13" s="65"/>
      <c r="AA13" s="66"/>
      <c r="AB13" s="73"/>
      <c r="AC13" s="74"/>
      <c r="AD13" s="73"/>
      <c r="AE13" s="73"/>
      <c r="AF13" s="75"/>
      <c r="AG13" s="75"/>
      <c r="AH13" s="75"/>
      <c r="AI13" s="63"/>
      <c r="AJ13" s="49"/>
      <c r="AK13" s="49"/>
      <c r="AL13" s="49"/>
      <c r="AM13" s="49"/>
      <c r="AN13" s="49"/>
      <c r="AO13" s="49"/>
      <c r="AP13" s="76"/>
      <c r="AQ13" s="76"/>
      <c r="AR13" s="51"/>
      <c r="AS13" s="51"/>
      <c r="AT13" s="51"/>
      <c r="AU13" s="51"/>
      <c r="AV13" s="51"/>
      <c r="AW13" s="51"/>
      <c r="AX13" s="51"/>
    </row>
    <row r="14" spans="1:50" s="53" customFormat="1" ht="30" customHeight="1" x14ac:dyDescent="0.25">
      <c r="A14" s="54" t="s">
        <v>56</v>
      </c>
      <c r="B14" s="54">
        <v>2008</v>
      </c>
      <c r="C14" s="54" t="s">
        <v>57</v>
      </c>
      <c r="D14" s="37" t="s">
        <v>79</v>
      </c>
      <c r="E14" s="55" t="s">
        <v>59</v>
      </c>
      <c r="F14" s="56" t="s">
        <v>80</v>
      </c>
      <c r="G14" s="39">
        <v>40391</v>
      </c>
      <c r="H14" s="39">
        <v>41122</v>
      </c>
      <c r="I14" s="77"/>
      <c r="J14" s="41">
        <v>20000000</v>
      </c>
      <c r="K14" s="41">
        <f>J14+L14+M14</f>
        <v>20750000</v>
      </c>
      <c r="L14" s="42"/>
      <c r="M14" s="42">
        <f>M15</f>
        <v>750000</v>
      </c>
      <c r="N14" s="41">
        <f>K14</f>
        <v>20750000</v>
      </c>
      <c r="O14" s="78">
        <v>20750000</v>
      </c>
      <c r="P14" s="62">
        <v>20750000</v>
      </c>
      <c r="Q14" s="44">
        <f t="shared" si="0"/>
        <v>20000000</v>
      </c>
      <c r="R14" s="43">
        <f t="shared" si="0"/>
        <v>20750000</v>
      </c>
      <c r="S14" s="44">
        <f t="shared" si="4"/>
        <v>20750000</v>
      </c>
      <c r="T14" s="58">
        <f>O14</f>
        <v>20750000</v>
      </c>
      <c r="U14" s="58">
        <f>V14</f>
        <v>20750000</v>
      </c>
      <c r="V14" s="62">
        <f>P14</f>
        <v>20750000</v>
      </c>
      <c r="W14" s="58">
        <f>V14</f>
        <v>20750000</v>
      </c>
      <c r="X14" s="46">
        <v>1</v>
      </c>
      <c r="Y14" s="46">
        <v>1</v>
      </c>
      <c r="Z14" s="55" t="s">
        <v>81</v>
      </c>
      <c r="AA14" s="55" t="s">
        <v>61</v>
      </c>
      <c r="AB14" s="55" t="s">
        <v>80</v>
      </c>
      <c r="AC14" s="55" t="s">
        <v>82</v>
      </c>
      <c r="AD14" s="55" t="s">
        <v>83</v>
      </c>
      <c r="AE14" s="55" t="s">
        <v>84</v>
      </c>
      <c r="AF14" s="48"/>
      <c r="AG14" s="48"/>
      <c r="AH14" s="48">
        <v>0</v>
      </c>
      <c r="AI14" s="55" t="s">
        <v>85</v>
      </c>
      <c r="AJ14" s="50">
        <f>K14-O14</f>
        <v>0</v>
      </c>
      <c r="AK14" s="50">
        <f>O14-P14</f>
        <v>0</v>
      </c>
      <c r="AL14" s="43"/>
      <c r="AM14" s="43"/>
      <c r="AN14" s="43"/>
      <c r="AO14" s="43"/>
      <c r="AP14" s="51" t="s">
        <v>67</v>
      </c>
      <c r="AQ14" s="51" t="s">
        <v>67</v>
      </c>
      <c r="AR14" s="51" t="s">
        <v>68</v>
      </c>
      <c r="AS14" s="51"/>
      <c r="AT14" s="52" t="s">
        <v>69</v>
      </c>
      <c r="AU14" s="52" t="s">
        <v>69</v>
      </c>
      <c r="AV14" s="51"/>
      <c r="AW14" s="51"/>
      <c r="AX14" s="51"/>
    </row>
    <row r="15" spans="1:50" s="53" customFormat="1" ht="57.75" hidden="1" customHeight="1" x14ac:dyDescent="0.25">
      <c r="A15" s="65"/>
      <c r="B15" s="79"/>
      <c r="C15" s="65"/>
      <c r="D15" s="67" t="s">
        <v>86</v>
      </c>
      <c r="E15" s="66"/>
      <c r="F15" s="80"/>
      <c r="G15" s="81"/>
      <c r="H15" s="81"/>
      <c r="I15" s="81"/>
      <c r="J15" s="42"/>
      <c r="K15" s="42"/>
      <c r="L15" s="42"/>
      <c r="M15" s="42">
        <v>750000</v>
      </c>
      <c r="N15" s="42">
        <v>750000</v>
      </c>
      <c r="O15" s="82"/>
      <c r="P15" s="75"/>
      <c r="Q15" s="70">
        <f t="shared" si="0"/>
        <v>0</v>
      </c>
      <c r="R15" s="70">
        <f t="shared" si="5"/>
        <v>750000</v>
      </c>
      <c r="S15" s="70">
        <f t="shared" si="4"/>
        <v>750000</v>
      </c>
      <c r="T15" s="71"/>
      <c r="U15" s="71"/>
      <c r="V15" s="75"/>
      <c r="W15" s="71"/>
      <c r="X15" s="83">
        <v>1</v>
      </c>
      <c r="Y15" s="83">
        <v>1</v>
      </c>
      <c r="Z15" s="66"/>
      <c r="AA15" s="66"/>
      <c r="AB15" s="66"/>
      <c r="AC15" s="66"/>
      <c r="AD15" s="66"/>
      <c r="AE15" s="66"/>
      <c r="AF15" s="69"/>
      <c r="AG15" s="69"/>
      <c r="AH15" s="69"/>
      <c r="AI15" s="66"/>
      <c r="AJ15" s="84"/>
      <c r="AK15" s="84"/>
      <c r="AL15" s="43"/>
      <c r="AM15" s="43"/>
      <c r="AN15" s="43"/>
      <c r="AO15" s="43"/>
      <c r="AP15" s="85"/>
      <c r="AQ15" s="85"/>
      <c r="AR15" s="51"/>
      <c r="AS15" s="51"/>
      <c r="AT15" s="51"/>
      <c r="AU15" s="51"/>
      <c r="AV15" s="51"/>
      <c r="AW15" s="51"/>
      <c r="AX15" s="51"/>
    </row>
    <row r="16" spans="1:50" s="53" customFormat="1" ht="54.75" customHeight="1" x14ac:dyDescent="0.25">
      <c r="A16" s="36" t="s">
        <v>56</v>
      </c>
      <c r="B16" s="36">
        <v>2008</v>
      </c>
      <c r="C16" s="38" t="s">
        <v>87</v>
      </c>
      <c r="D16" s="37" t="s">
        <v>88</v>
      </c>
      <c r="E16" s="38" t="s">
        <v>89</v>
      </c>
      <c r="F16" s="68" t="s">
        <v>90</v>
      </c>
      <c r="G16" s="39">
        <v>39769</v>
      </c>
      <c r="H16" s="39">
        <v>40920</v>
      </c>
      <c r="I16" s="86" t="s">
        <v>91</v>
      </c>
      <c r="J16" s="41">
        <v>10000000</v>
      </c>
      <c r="K16" s="41">
        <f>J16+L16+M16</f>
        <v>10000000</v>
      </c>
      <c r="L16" s="42"/>
      <c r="M16" s="42">
        <v>0</v>
      </c>
      <c r="N16" s="41">
        <v>10000000</v>
      </c>
      <c r="O16" s="41">
        <v>10000000</v>
      </c>
      <c r="P16" s="41">
        <v>9809538.5499999989</v>
      </c>
      <c r="Q16" s="44">
        <f t="shared" si="0"/>
        <v>10000000</v>
      </c>
      <c r="R16" s="43">
        <f t="shared" si="0"/>
        <v>10000000</v>
      </c>
      <c r="S16" s="44">
        <f t="shared" si="4"/>
        <v>10000000</v>
      </c>
      <c r="T16" s="44">
        <f t="shared" si="4"/>
        <v>10000000</v>
      </c>
      <c r="U16" s="44">
        <f t="shared" ref="U16:U26" si="6">V16</f>
        <v>9809538.5499999989</v>
      </c>
      <c r="V16" s="44">
        <f t="shared" ref="V16:V31" si="7">P16</f>
        <v>9809538.5499999989</v>
      </c>
      <c r="W16" s="44">
        <f>V16</f>
        <v>9809538.5499999989</v>
      </c>
      <c r="X16" s="46">
        <v>1</v>
      </c>
      <c r="Y16" s="46">
        <v>1</v>
      </c>
      <c r="Z16" s="36" t="s">
        <v>92</v>
      </c>
      <c r="AA16" s="38" t="s">
        <v>93</v>
      </c>
      <c r="AB16" s="38" t="s">
        <v>94</v>
      </c>
      <c r="AC16" s="38" t="s">
        <v>95</v>
      </c>
      <c r="AD16" s="38" t="s">
        <v>96</v>
      </c>
      <c r="AE16" s="38" t="s">
        <v>97</v>
      </c>
      <c r="AF16" s="48"/>
      <c r="AG16" s="48"/>
      <c r="AH16" s="48">
        <v>190013.97</v>
      </c>
      <c r="AI16" s="38" t="s">
        <v>98</v>
      </c>
      <c r="AJ16" s="50">
        <f t="shared" ref="AJ16:AJ32" si="8">K16-O16</f>
        <v>0</v>
      </c>
      <c r="AK16" s="50">
        <f t="shared" ref="AK16:AK32" si="9">O16-P16</f>
        <v>190461.45000000112</v>
      </c>
      <c r="AL16" s="43"/>
      <c r="AM16" s="43"/>
      <c r="AN16" s="43">
        <v>190461.45</v>
      </c>
      <c r="AO16" s="43">
        <v>531.59</v>
      </c>
      <c r="AP16" s="51" t="s">
        <v>67</v>
      </c>
      <c r="AQ16" s="51" t="s">
        <v>67</v>
      </c>
      <c r="AR16" s="51" t="s">
        <v>68</v>
      </c>
      <c r="AS16" s="51"/>
      <c r="AT16" s="52" t="s">
        <v>69</v>
      </c>
      <c r="AU16" s="52" t="s">
        <v>69</v>
      </c>
      <c r="AV16" s="51"/>
      <c r="AW16" s="51"/>
      <c r="AX16" s="51"/>
    </row>
    <row r="17" spans="1:51" s="53" customFormat="1" ht="54" customHeight="1" x14ac:dyDescent="0.25">
      <c r="A17" s="36" t="s">
        <v>56</v>
      </c>
      <c r="B17" s="36">
        <v>2008</v>
      </c>
      <c r="C17" s="38" t="s">
        <v>70</v>
      </c>
      <c r="D17" s="37" t="s">
        <v>99</v>
      </c>
      <c r="E17" s="38" t="s">
        <v>59</v>
      </c>
      <c r="F17" s="38" t="s">
        <v>100</v>
      </c>
      <c r="G17" s="38"/>
      <c r="H17" s="38"/>
      <c r="I17" s="40"/>
      <c r="J17" s="48">
        <v>10000000</v>
      </c>
      <c r="K17" s="41">
        <f>J17+L17+M17</f>
        <v>9250000</v>
      </c>
      <c r="L17" s="69">
        <v>-750000</v>
      </c>
      <c r="M17" s="42"/>
      <c r="N17" s="48">
        <v>9250000</v>
      </c>
      <c r="O17" s="48">
        <v>8960060.9700000007</v>
      </c>
      <c r="P17" s="48">
        <v>8960060.9700000007</v>
      </c>
      <c r="Q17" s="44">
        <f t="shared" si="0"/>
        <v>10000000</v>
      </c>
      <c r="R17" s="43">
        <f t="shared" si="0"/>
        <v>9250000</v>
      </c>
      <c r="S17" s="44">
        <f t="shared" si="4"/>
        <v>9250000</v>
      </c>
      <c r="T17" s="44">
        <f t="shared" si="4"/>
        <v>8960060.9700000007</v>
      </c>
      <c r="U17" s="44">
        <f t="shared" si="6"/>
        <v>8960060.9700000007</v>
      </c>
      <c r="V17" s="44">
        <f t="shared" si="7"/>
        <v>8960060.9700000007</v>
      </c>
      <c r="W17" s="44">
        <f>V17</f>
        <v>8960060.9700000007</v>
      </c>
      <c r="X17" s="46">
        <v>1</v>
      </c>
      <c r="Y17" s="46">
        <v>1</v>
      </c>
      <c r="Z17" s="36" t="s">
        <v>101</v>
      </c>
      <c r="AA17" s="38" t="s">
        <v>73</v>
      </c>
      <c r="AB17" s="38" t="s">
        <v>102</v>
      </c>
      <c r="AC17" s="38" t="s">
        <v>103</v>
      </c>
      <c r="AD17" s="38" t="s">
        <v>104</v>
      </c>
      <c r="AE17" s="87">
        <v>1.42376550232496E+16</v>
      </c>
      <c r="AF17" s="48"/>
      <c r="AG17" s="48"/>
      <c r="AH17" s="48">
        <v>122770.52999999998</v>
      </c>
      <c r="AI17" s="38" t="s">
        <v>105</v>
      </c>
      <c r="AJ17" s="50">
        <f t="shared" si="8"/>
        <v>289939.02999999933</v>
      </c>
      <c r="AK17" s="50">
        <f t="shared" si="9"/>
        <v>0</v>
      </c>
      <c r="AL17" s="43"/>
      <c r="AM17" s="43"/>
      <c r="AN17" s="43"/>
      <c r="AO17" s="43"/>
      <c r="AP17" s="51" t="s">
        <v>67</v>
      </c>
      <c r="AQ17" s="51" t="s">
        <v>67</v>
      </c>
      <c r="AR17" s="51" t="s">
        <v>68</v>
      </c>
      <c r="AS17" s="51"/>
      <c r="AT17" s="52" t="s">
        <v>69</v>
      </c>
      <c r="AU17" s="52" t="s">
        <v>69</v>
      </c>
      <c r="AV17" s="51"/>
      <c r="AW17" s="51"/>
      <c r="AX17" s="51"/>
    </row>
    <row r="18" spans="1:51" s="53" customFormat="1" ht="90" x14ac:dyDescent="0.25">
      <c r="A18" s="36" t="s">
        <v>56</v>
      </c>
      <c r="B18" s="36">
        <v>2008</v>
      </c>
      <c r="C18" s="38" t="s">
        <v>106</v>
      </c>
      <c r="D18" s="37" t="s">
        <v>107</v>
      </c>
      <c r="E18" s="38" t="s">
        <v>89</v>
      </c>
      <c r="F18" s="38" t="s">
        <v>108</v>
      </c>
      <c r="G18" s="38"/>
      <c r="H18" s="38"/>
      <c r="I18" s="40"/>
      <c r="J18" s="48">
        <v>10000000</v>
      </c>
      <c r="K18" s="41">
        <f>J18+L18+M18</f>
        <v>10000000</v>
      </c>
      <c r="L18" s="69"/>
      <c r="M18" s="69">
        <v>0</v>
      </c>
      <c r="N18" s="48">
        <v>10000000</v>
      </c>
      <c r="O18" s="48">
        <v>10000000</v>
      </c>
      <c r="P18" s="48">
        <v>9977502.3900000006</v>
      </c>
      <c r="Q18" s="44">
        <f t="shared" si="0"/>
        <v>10000000</v>
      </c>
      <c r="R18" s="43">
        <f t="shared" si="0"/>
        <v>10000000</v>
      </c>
      <c r="S18" s="44">
        <f t="shared" si="4"/>
        <v>10000000</v>
      </c>
      <c r="T18" s="44">
        <f t="shared" si="4"/>
        <v>10000000</v>
      </c>
      <c r="U18" s="44">
        <f t="shared" si="6"/>
        <v>9977502.3900000006</v>
      </c>
      <c r="V18" s="44">
        <f t="shared" si="7"/>
        <v>9977502.3900000006</v>
      </c>
      <c r="W18" s="44">
        <f>V18</f>
        <v>9977502.3900000006</v>
      </c>
      <c r="X18" s="46">
        <v>1</v>
      </c>
      <c r="Y18" s="46">
        <v>1</v>
      </c>
      <c r="Z18" s="36" t="s">
        <v>109</v>
      </c>
      <c r="AA18" s="38" t="s">
        <v>61</v>
      </c>
      <c r="AB18" s="38" t="s">
        <v>110</v>
      </c>
      <c r="AC18" s="38" t="s">
        <v>111</v>
      </c>
      <c r="AD18" s="38" t="s">
        <v>112</v>
      </c>
      <c r="AE18" s="38" t="s">
        <v>113</v>
      </c>
      <c r="AF18" s="48">
        <v>323.8</v>
      </c>
      <c r="AG18" s="48"/>
      <c r="AH18" s="48">
        <v>973900.22</v>
      </c>
      <c r="AI18" s="88"/>
      <c r="AJ18" s="50">
        <f>K18-O18</f>
        <v>0</v>
      </c>
      <c r="AK18" s="50">
        <f>O18-P18</f>
        <v>22497.609999999404</v>
      </c>
      <c r="AL18" s="43"/>
      <c r="AM18" s="43"/>
      <c r="AN18" s="43"/>
      <c r="AO18" s="43"/>
      <c r="AP18" s="51" t="s">
        <v>67</v>
      </c>
      <c r="AQ18" s="51" t="s">
        <v>67</v>
      </c>
      <c r="AR18" s="51" t="s">
        <v>68</v>
      </c>
      <c r="AS18" s="51"/>
      <c r="AT18" s="52" t="s">
        <v>69</v>
      </c>
      <c r="AU18" s="52" t="s">
        <v>69</v>
      </c>
      <c r="AV18" s="51"/>
      <c r="AW18" s="51"/>
      <c r="AX18" s="51"/>
      <c r="AY18" s="89" t="s">
        <v>114</v>
      </c>
    </row>
    <row r="19" spans="1:51" s="53" customFormat="1" ht="31.5" hidden="1" customHeight="1" x14ac:dyDescent="0.25">
      <c r="A19" s="36" t="s">
        <v>56</v>
      </c>
      <c r="B19" s="36">
        <v>2009</v>
      </c>
      <c r="C19" s="36" t="s">
        <v>87</v>
      </c>
      <c r="D19" s="37" t="s">
        <v>115</v>
      </c>
      <c r="E19" s="38" t="s">
        <v>59</v>
      </c>
      <c r="F19" s="38" t="s">
        <v>87</v>
      </c>
      <c r="G19" s="90">
        <v>40550</v>
      </c>
      <c r="H19" s="90">
        <v>40922</v>
      </c>
      <c r="I19" s="40"/>
      <c r="J19" s="48">
        <v>35000000</v>
      </c>
      <c r="K19" s="48">
        <v>35000000</v>
      </c>
      <c r="L19" s="69"/>
      <c r="M19" s="69"/>
      <c r="N19" s="48">
        <v>35000000</v>
      </c>
      <c r="O19" s="48">
        <v>34998347.200000003</v>
      </c>
      <c r="P19" s="48">
        <v>34998347.200000003</v>
      </c>
      <c r="Q19" s="44">
        <f t="shared" si="0"/>
        <v>35000000</v>
      </c>
      <c r="R19" s="43">
        <f t="shared" si="0"/>
        <v>35000000</v>
      </c>
      <c r="S19" s="44">
        <f t="shared" si="4"/>
        <v>35000000</v>
      </c>
      <c r="T19" s="44">
        <f t="shared" si="4"/>
        <v>34998347.200000003</v>
      </c>
      <c r="U19" s="44">
        <f t="shared" si="6"/>
        <v>34998347.200000003</v>
      </c>
      <c r="V19" s="44">
        <f t="shared" si="7"/>
        <v>34998347.200000003</v>
      </c>
      <c r="W19" s="44">
        <f>V19</f>
        <v>34998347.200000003</v>
      </c>
      <c r="X19" s="46">
        <v>0.97109999999999996</v>
      </c>
      <c r="Y19" s="46">
        <v>0.96150000000000002</v>
      </c>
      <c r="Z19" s="36" t="s">
        <v>116</v>
      </c>
      <c r="AA19" s="38" t="s">
        <v>93</v>
      </c>
      <c r="AB19" s="38" t="s">
        <v>117</v>
      </c>
      <c r="AC19" s="38" t="s">
        <v>118</v>
      </c>
      <c r="AD19" s="38" t="s">
        <v>119</v>
      </c>
      <c r="AE19" s="38" t="s">
        <v>120</v>
      </c>
      <c r="AF19" s="48">
        <v>8.86</v>
      </c>
      <c r="AG19" s="48">
        <v>0</v>
      </c>
      <c r="AH19" s="48">
        <v>1028452.55</v>
      </c>
      <c r="AI19" s="38" t="s">
        <v>121</v>
      </c>
      <c r="AJ19" s="50">
        <f t="shared" si="8"/>
        <v>1652.7999999970198</v>
      </c>
      <c r="AK19" s="50">
        <f t="shared" si="9"/>
        <v>0</v>
      </c>
      <c r="AL19" s="43"/>
      <c r="AM19" s="43"/>
      <c r="AN19" s="43"/>
      <c r="AO19" s="43"/>
      <c r="AP19" s="51" t="s">
        <v>122</v>
      </c>
      <c r="AQ19" s="51" t="s">
        <v>122</v>
      </c>
      <c r="AR19" s="91" t="s">
        <v>123</v>
      </c>
      <c r="AS19" s="91" t="s">
        <v>9</v>
      </c>
      <c r="AT19" s="51"/>
      <c r="AU19" s="51"/>
      <c r="AV19" s="51"/>
      <c r="AW19" s="51"/>
      <c r="AX19" s="51"/>
    </row>
    <row r="20" spans="1:51" s="53" customFormat="1" ht="30" hidden="1" customHeight="1" x14ac:dyDescent="0.25">
      <c r="A20" s="36" t="s">
        <v>56</v>
      </c>
      <c r="B20" s="36">
        <v>2009</v>
      </c>
      <c r="C20" s="36" t="s">
        <v>87</v>
      </c>
      <c r="D20" s="37" t="s">
        <v>124</v>
      </c>
      <c r="E20" s="38" t="s">
        <v>59</v>
      </c>
      <c r="F20" s="38" t="s">
        <v>87</v>
      </c>
      <c r="G20" s="90">
        <v>40640</v>
      </c>
      <c r="H20" s="90">
        <v>40887</v>
      </c>
      <c r="I20" s="40"/>
      <c r="J20" s="48">
        <v>35000000</v>
      </c>
      <c r="K20" s="48">
        <v>35000000</v>
      </c>
      <c r="L20" s="69"/>
      <c r="M20" s="69">
        <v>0</v>
      </c>
      <c r="N20" s="48">
        <v>35000000</v>
      </c>
      <c r="O20" s="48">
        <f>35000000-515837.99</f>
        <v>34484162.009999998</v>
      </c>
      <c r="P20" s="48">
        <f>35000000-515837.99</f>
        <v>34484162.009999998</v>
      </c>
      <c r="Q20" s="44">
        <f t="shared" si="0"/>
        <v>35000000</v>
      </c>
      <c r="R20" s="43">
        <f t="shared" si="0"/>
        <v>35000000</v>
      </c>
      <c r="S20" s="44">
        <f t="shared" si="4"/>
        <v>35000000</v>
      </c>
      <c r="T20" s="44">
        <f t="shared" si="4"/>
        <v>34484162.009999998</v>
      </c>
      <c r="U20" s="44">
        <f t="shared" si="6"/>
        <v>34484162.009999998</v>
      </c>
      <c r="V20" s="44">
        <f t="shared" si="7"/>
        <v>34484162.009999998</v>
      </c>
      <c r="W20" s="44">
        <f t="shared" ref="W20:W26" si="10">V20</f>
        <v>34484162.009999998</v>
      </c>
      <c r="X20" s="46">
        <v>1</v>
      </c>
      <c r="Y20" s="46">
        <v>1</v>
      </c>
      <c r="Z20" s="36" t="s">
        <v>125</v>
      </c>
      <c r="AA20" s="38" t="s">
        <v>93</v>
      </c>
      <c r="AB20" s="38" t="s">
        <v>117</v>
      </c>
      <c r="AC20" s="38" t="s">
        <v>126</v>
      </c>
      <c r="AD20" s="38" t="s">
        <v>119</v>
      </c>
      <c r="AE20" s="38" t="s">
        <v>127</v>
      </c>
      <c r="AF20" s="48">
        <v>8.9600000000000009</v>
      </c>
      <c r="AG20" s="48">
        <v>3334.83</v>
      </c>
      <c r="AH20" s="48">
        <v>849821.22</v>
      </c>
      <c r="AI20" s="38"/>
      <c r="AJ20" s="50">
        <f t="shared" si="8"/>
        <v>515837.99000000209</v>
      </c>
      <c r="AK20" s="50">
        <f t="shared" si="9"/>
        <v>0</v>
      </c>
      <c r="AL20" s="43"/>
      <c r="AM20" s="43"/>
      <c r="AN20" s="43"/>
      <c r="AO20" s="43"/>
      <c r="AP20" s="51" t="s">
        <v>67</v>
      </c>
      <c r="AQ20" s="51" t="s">
        <v>67</v>
      </c>
      <c r="AR20" s="91" t="s">
        <v>128</v>
      </c>
      <c r="AS20" s="51"/>
      <c r="AT20" s="51"/>
      <c r="AU20" s="51"/>
      <c r="AV20" s="51"/>
      <c r="AW20" s="51"/>
      <c r="AX20" s="51"/>
    </row>
    <row r="21" spans="1:51" s="53" customFormat="1" ht="66.75" hidden="1" customHeight="1" x14ac:dyDescent="0.25">
      <c r="A21" s="36" t="s">
        <v>56</v>
      </c>
      <c r="B21" s="36">
        <v>2009</v>
      </c>
      <c r="C21" s="36" t="s">
        <v>57</v>
      </c>
      <c r="D21" s="37" t="s">
        <v>129</v>
      </c>
      <c r="E21" s="38" t="s">
        <v>59</v>
      </c>
      <c r="F21" s="38" t="s">
        <v>130</v>
      </c>
      <c r="G21" s="90">
        <v>40057</v>
      </c>
      <c r="H21" s="90">
        <v>40602</v>
      </c>
      <c r="I21" s="40"/>
      <c r="J21" s="48">
        <v>40000000</v>
      </c>
      <c r="K21" s="48">
        <v>40000000</v>
      </c>
      <c r="L21" s="69"/>
      <c r="M21" s="69">
        <v>0</v>
      </c>
      <c r="N21" s="48">
        <v>40000000</v>
      </c>
      <c r="O21" s="48">
        <v>40000000</v>
      </c>
      <c r="P21" s="48">
        <v>40000000</v>
      </c>
      <c r="Q21" s="44">
        <f t="shared" si="0"/>
        <v>40000000</v>
      </c>
      <c r="R21" s="43">
        <f t="shared" si="0"/>
        <v>40000000</v>
      </c>
      <c r="S21" s="44">
        <f t="shared" si="4"/>
        <v>40000000</v>
      </c>
      <c r="T21" s="44">
        <f t="shared" si="4"/>
        <v>40000000</v>
      </c>
      <c r="U21" s="44">
        <f t="shared" si="6"/>
        <v>40000000</v>
      </c>
      <c r="V21" s="44">
        <f t="shared" si="7"/>
        <v>40000000</v>
      </c>
      <c r="W21" s="44">
        <f t="shared" si="10"/>
        <v>40000000</v>
      </c>
      <c r="X21" s="46">
        <v>1</v>
      </c>
      <c r="Y21" s="46">
        <v>1</v>
      </c>
      <c r="Z21" s="36" t="s">
        <v>131</v>
      </c>
      <c r="AA21" s="36" t="s">
        <v>61</v>
      </c>
      <c r="AB21" s="38" t="s">
        <v>132</v>
      </c>
      <c r="AC21" s="38">
        <v>7274361</v>
      </c>
      <c r="AD21" s="38" t="s">
        <v>83</v>
      </c>
      <c r="AE21" s="38" t="s">
        <v>133</v>
      </c>
      <c r="AF21" s="48">
        <v>2211.4899999999998</v>
      </c>
      <c r="AG21" s="48">
        <v>0</v>
      </c>
      <c r="AH21" s="48">
        <v>0</v>
      </c>
      <c r="AI21" s="36"/>
      <c r="AJ21" s="50">
        <f t="shared" si="8"/>
        <v>0</v>
      </c>
      <c r="AK21" s="50">
        <f t="shared" si="9"/>
        <v>0</v>
      </c>
      <c r="AL21" s="43"/>
      <c r="AM21" s="43"/>
      <c r="AN21" s="43"/>
      <c r="AO21" s="43"/>
      <c r="AP21" s="51" t="s">
        <v>67</v>
      </c>
      <c r="AQ21" s="51" t="s">
        <v>67</v>
      </c>
      <c r="AR21" s="91" t="s">
        <v>128</v>
      </c>
      <c r="AS21" s="51"/>
      <c r="AT21" s="51"/>
      <c r="AU21" s="51"/>
      <c r="AV21" s="51"/>
      <c r="AW21" s="51"/>
      <c r="AX21" s="51"/>
    </row>
    <row r="22" spans="1:51" s="53" customFormat="1" ht="55.5" hidden="1" customHeight="1" x14ac:dyDescent="0.25">
      <c r="A22" s="36" t="s">
        <v>56</v>
      </c>
      <c r="B22" s="36">
        <v>2009</v>
      </c>
      <c r="C22" s="36" t="s">
        <v>57</v>
      </c>
      <c r="D22" s="92" t="s">
        <v>134</v>
      </c>
      <c r="E22" s="38" t="s">
        <v>59</v>
      </c>
      <c r="F22" s="38" t="s">
        <v>57</v>
      </c>
      <c r="G22" s="90">
        <v>40057</v>
      </c>
      <c r="H22" s="90">
        <v>40862</v>
      </c>
      <c r="I22" s="40"/>
      <c r="J22" s="48">
        <v>110000000</v>
      </c>
      <c r="K22" s="48">
        <v>110000000</v>
      </c>
      <c r="L22" s="69"/>
      <c r="M22" s="69">
        <v>0</v>
      </c>
      <c r="N22" s="48">
        <v>110000000</v>
      </c>
      <c r="O22" s="48">
        <v>99477539.210000008</v>
      </c>
      <c r="P22" s="48">
        <v>99477539.210000008</v>
      </c>
      <c r="Q22" s="44">
        <f t="shared" si="0"/>
        <v>110000000</v>
      </c>
      <c r="R22" s="43">
        <f t="shared" si="0"/>
        <v>110000000</v>
      </c>
      <c r="S22" s="44">
        <f t="shared" si="4"/>
        <v>110000000</v>
      </c>
      <c r="T22" s="44">
        <f t="shared" si="4"/>
        <v>99477539.210000008</v>
      </c>
      <c r="U22" s="44">
        <f t="shared" si="6"/>
        <v>99477539.210000008</v>
      </c>
      <c r="V22" s="44">
        <f t="shared" si="7"/>
        <v>99477539.210000008</v>
      </c>
      <c r="W22" s="44">
        <f t="shared" si="10"/>
        <v>99477539.210000008</v>
      </c>
      <c r="X22" s="46">
        <v>1</v>
      </c>
      <c r="Y22" s="46">
        <v>0.96</v>
      </c>
      <c r="Z22" s="36" t="s">
        <v>135</v>
      </c>
      <c r="AA22" s="36" t="s">
        <v>61</v>
      </c>
      <c r="AB22" s="36" t="s">
        <v>62</v>
      </c>
      <c r="AC22" s="38" t="s">
        <v>136</v>
      </c>
      <c r="AD22" s="38" t="s">
        <v>64</v>
      </c>
      <c r="AE22" s="38" t="s">
        <v>137</v>
      </c>
      <c r="AF22" s="48">
        <v>106166.18</v>
      </c>
      <c r="AG22" s="48">
        <v>2929822.9</v>
      </c>
      <c r="AH22" s="48">
        <v>12529064.039999999</v>
      </c>
      <c r="AI22" s="36"/>
      <c r="AJ22" s="50">
        <f t="shared" si="8"/>
        <v>10522460.789999992</v>
      </c>
      <c r="AK22" s="50">
        <f t="shared" si="9"/>
        <v>0</v>
      </c>
      <c r="AL22" s="43"/>
      <c r="AM22" s="43"/>
      <c r="AN22" s="43"/>
      <c r="AO22" s="43">
        <v>3890140.13</v>
      </c>
      <c r="AP22" s="51" t="s">
        <v>67</v>
      </c>
      <c r="AQ22" s="51" t="s">
        <v>67</v>
      </c>
      <c r="AR22" s="91" t="s">
        <v>128</v>
      </c>
      <c r="AS22" s="51"/>
      <c r="AT22" s="51"/>
      <c r="AU22" s="51"/>
      <c r="AV22" s="51"/>
      <c r="AW22" s="51"/>
      <c r="AX22" s="51"/>
      <c r="AY22" s="93" t="s">
        <v>138</v>
      </c>
    </row>
    <row r="23" spans="1:51" s="53" customFormat="1" ht="96.75" hidden="1" customHeight="1" x14ac:dyDescent="0.25">
      <c r="A23" s="36" t="s">
        <v>56</v>
      </c>
      <c r="B23" s="38">
        <v>2009</v>
      </c>
      <c r="C23" s="38" t="s">
        <v>70</v>
      </c>
      <c r="D23" s="37" t="s">
        <v>139</v>
      </c>
      <c r="E23" s="38" t="s">
        <v>59</v>
      </c>
      <c r="F23" s="38" t="s">
        <v>70</v>
      </c>
      <c r="G23" s="38" t="s">
        <v>140</v>
      </c>
      <c r="H23" s="90">
        <v>41061</v>
      </c>
      <c r="I23" s="84"/>
      <c r="J23" s="48">
        <v>48000000</v>
      </c>
      <c r="K23" s="48">
        <v>16500000</v>
      </c>
      <c r="L23" s="69"/>
      <c r="M23" s="69">
        <v>0</v>
      </c>
      <c r="N23" s="48">
        <v>16500000</v>
      </c>
      <c r="O23" s="48">
        <v>16500000</v>
      </c>
      <c r="P23" s="48">
        <v>12387664.58</v>
      </c>
      <c r="Q23" s="44">
        <f t="shared" si="0"/>
        <v>48000000</v>
      </c>
      <c r="R23" s="43">
        <v>16500000</v>
      </c>
      <c r="S23" s="44">
        <v>14850000</v>
      </c>
      <c r="T23" s="44">
        <f t="shared" si="4"/>
        <v>16500000</v>
      </c>
      <c r="U23" s="44">
        <f t="shared" si="6"/>
        <v>12387664.58</v>
      </c>
      <c r="V23" s="44">
        <f t="shared" si="7"/>
        <v>12387664.58</v>
      </c>
      <c r="W23" s="44">
        <f t="shared" si="10"/>
        <v>12387664.58</v>
      </c>
      <c r="X23" s="46">
        <v>0.99060000000000004</v>
      </c>
      <c r="Y23" s="46">
        <v>0.74909999999999999</v>
      </c>
      <c r="Z23" s="38" t="s">
        <v>141</v>
      </c>
      <c r="AA23" s="38" t="s">
        <v>142</v>
      </c>
      <c r="AB23" s="38" t="s">
        <v>143</v>
      </c>
      <c r="AC23" s="38" t="s">
        <v>144</v>
      </c>
      <c r="AD23" s="38" t="s">
        <v>145</v>
      </c>
      <c r="AE23" s="94">
        <v>3.0237604286501E+16</v>
      </c>
      <c r="AF23" s="48">
        <v>44.95</v>
      </c>
      <c r="AG23" s="48">
        <v>0</v>
      </c>
      <c r="AH23" s="48">
        <v>5393477.9900000002</v>
      </c>
      <c r="AI23" s="38" t="s">
        <v>146</v>
      </c>
      <c r="AJ23" s="50">
        <f t="shared" si="8"/>
        <v>0</v>
      </c>
      <c r="AK23" s="50">
        <f t="shared" si="9"/>
        <v>4112335.42</v>
      </c>
      <c r="AL23" s="43"/>
      <c r="AM23" s="43"/>
      <c r="AN23" s="43"/>
      <c r="AO23" s="43"/>
      <c r="AP23" s="51" t="s">
        <v>122</v>
      </c>
      <c r="AQ23" s="51" t="s">
        <v>122</v>
      </c>
      <c r="AR23" s="91" t="s">
        <v>147</v>
      </c>
      <c r="AS23" s="51" t="s">
        <v>148</v>
      </c>
      <c r="AT23" s="51"/>
      <c r="AU23" s="51"/>
      <c r="AV23" s="51"/>
      <c r="AW23" s="51"/>
      <c r="AX23" s="51"/>
      <c r="AY23" s="93" t="s">
        <v>138</v>
      </c>
    </row>
    <row r="24" spans="1:51" s="53" customFormat="1" ht="47.25" hidden="1" customHeight="1" x14ac:dyDescent="0.25">
      <c r="A24" s="36" t="s">
        <v>56</v>
      </c>
      <c r="B24" s="38">
        <v>2009</v>
      </c>
      <c r="C24" s="38" t="s">
        <v>87</v>
      </c>
      <c r="D24" s="92" t="s">
        <v>149</v>
      </c>
      <c r="E24" s="38" t="s">
        <v>59</v>
      </c>
      <c r="F24" s="38" t="s">
        <v>80</v>
      </c>
      <c r="G24" s="90">
        <v>40057</v>
      </c>
      <c r="H24" s="90">
        <v>40575</v>
      </c>
      <c r="I24" s="84"/>
      <c r="J24" s="48">
        <v>20000000</v>
      </c>
      <c r="K24" s="48">
        <v>20000000</v>
      </c>
      <c r="L24" s="69"/>
      <c r="M24" s="69">
        <v>0</v>
      </c>
      <c r="N24" s="48">
        <v>20000000</v>
      </c>
      <c r="O24" s="48">
        <v>19814084.66</v>
      </c>
      <c r="P24" s="48">
        <v>19324825.060000002</v>
      </c>
      <c r="Q24" s="44">
        <f t="shared" si="0"/>
        <v>20000000</v>
      </c>
      <c r="R24" s="43">
        <f t="shared" si="0"/>
        <v>20000000</v>
      </c>
      <c r="S24" s="44">
        <f t="shared" si="4"/>
        <v>20000000</v>
      </c>
      <c r="T24" s="44">
        <f t="shared" si="4"/>
        <v>19814084.66</v>
      </c>
      <c r="U24" s="44">
        <f t="shared" si="6"/>
        <v>19324825.060000002</v>
      </c>
      <c r="V24" s="44">
        <f t="shared" si="7"/>
        <v>19324825.060000002</v>
      </c>
      <c r="W24" s="44">
        <f t="shared" si="10"/>
        <v>19324825.060000002</v>
      </c>
      <c r="X24" s="46">
        <v>1</v>
      </c>
      <c r="Y24" s="46">
        <v>1</v>
      </c>
      <c r="Z24" s="38" t="s">
        <v>150</v>
      </c>
      <c r="AA24" s="38" t="s">
        <v>93</v>
      </c>
      <c r="AB24" s="38" t="s">
        <v>151</v>
      </c>
      <c r="AC24" s="38">
        <v>36813190101</v>
      </c>
      <c r="AD24" s="38" t="s">
        <v>64</v>
      </c>
      <c r="AE24" s="38" t="s">
        <v>152</v>
      </c>
      <c r="AF24" s="48">
        <v>0</v>
      </c>
      <c r="AG24" s="48">
        <v>0</v>
      </c>
      <c r="AH24" s="48">
        <v>431357.72</v>
      </c>
      <c r="AI24" s="38"/>
      <c r="AJ24" s="50">
        <f t="shared" si="8"/>
        <v>185915.33999999985</v>
      </c>
      <c r="AK24" s="50">
        <f t="shared" si="9"/>
        <v>489259.59999999776</v>
      </c>
      <c r="AL24" s="43"/>
      <c r="AM24" s="43"/>
      <c r="AN24" s="43"/>
      <c r="AO24" s="43"/>
      <c r="AP24" s="51" t="s">
        <v>67</v>
      </c>
      <c r="AQ24" s="51" t="s">
        <v>67</v>
      </c>
      <c r="AR24" s="91" t="s">
        <v>128</v>
      </c>
      <c r="AS24" s="51"/>
      <c r="AT24" s="51"/>
      <c r="AU24" s="51"/>
      <c r="AV24" s="51"/>
      <c r="AW24" s="51"/>
      <c r="AX24" s="51"/>
    </row>
    <row r="25" spans="1:51" s="53" customFormat="1" ht="44.25" hidden="1" customHeight="1" x14ac:dyDescent="0.25">
      <c r="A25" s="36" t="s">
        <v>56</v>
      </c>
      <c r="B25" s="38">
        <v>2009</v>
      </c>
      <c r="C25" s="38" t="s">
        <v>106</v>
      </c>
      <c r="D25" s="92" t="s">
        <v>153</v>
      </c>
      <c r="E25" s="38" t="s">
        <v>89</v>
      </c>
      <c r="F25" s="38" t="s">
        <v>108</v>
      </c>
      <c r="G25" s="90">
        <v>40764</v>
      </c>
      <c r="H25" s="90">
        <v>40949</v>
      </c>
      <c r="I25" s="84"/>
      <c r="J25" s="48">
        <v>6000000</v>
      </c>
      <c r="K25" s="48">
        <v>6000000</v>
      </c>
      <c r="L25" s="69"/>
      <c r="M25" s="69">
        <v>0</v>
      </c>
      <c r="N25" s="48">
        <v>6000000</v>
      </c>
      <c r="O25" s="48">
        <v>5611895.9699999997</v>
      </c>
      <c r="P25" s="48">
        <v>5346652.9799999995</v>
      </c>
      <c r="Q25" s="44">
        <f t="shared" si="0"/>
        <v>6000000</v>
      </c>
      <c r="R25" s="43">
        <f t="shared" si="0"/>
        <v>6000000</v>
      </c>
      <c r="S25" s="44">
        <f t="shared" si="4"/>
        <v>6000000</v>
      </c>
      <c r="T25" s="44">
        <f t="shared" si="4"/>
        <v>5611895.9699999997</v>
      </c>
      <c r="U25" s="44">
        <f t="shared" si="6"/>
        <v>5346652.9799999995</v>
      </c>
      <c r="V25" s="44">
        <f t="shared" si="7"/>
        <v>5346652.9799999995</v>
      </c>
      <c r="W25" s="44">
        <f t="shared" si="10"/>
        <v>5346652.9799999995</v>
      </c>
      <c r="X25" s="46">
        <v>1</v>
      </c>
      <c r="Y25" s="46">
        <v>1</v>
      </c>
      <c r="Z25" s="38" t="s">
        <v>154</v>
      </c>
      <c r="AA25" s="38" t="s">
        <v>61</v>
      </c>
      <c r="AB25" s="38" t="s">
        <v>155</v>
      </c>
      <c r="AC25" s="38">
        <v>65502556487</v>
      </c>
      <c r="AD25" s="38" t="s">
        <v>156</v>
      </c>
      <c r="AE25" s="38" t="s">
        <v>157</v>
      </c>
      <c r="AF25" s="48">
        <v>114.66</v>
      </c>
      <c r="AG25" s="48">
        <v>0</v>
      </c>
      <c r="AH25" s="48">
        <v>672699.9</v>
      </c>
      <c r="AI25" s="38"/>
      <c r="AJ25" s="50">
        <f t="shared" si="8"/>
        <v>388104.03000000026</v>
      </c>
      <c r="AK25" s="50">
        <f t="shared" si="9"/>
        <v>265242.99000000022</v>
      </c>
      <c r="AL25" s="43"/>
      <c r="AM25" s="43"/>
      <c r="AN25" s="43">
        <v>653347.02</v>
      </c>
      <c r="AO25" s="43">
        <v>20833.84</v>
      </c>
      <c r="AP25" s="51" t="s">
        <v>67</v>
      </c>
      <c r="AQ25" s="51" t="s">
        <v>67</v>
      </c>
      <c r="AR25" s="51" t="s">
        <v>68</v>
      </c>
      <c r="AS25" s="51"/>
      <c r="AT25" s="51" t="s">
        <v>69</v>
      </c>
      <c r="AU25" s="51" t="s">
        <v>69</v>
      </c>
      <c r="AV25" s="51"/>
      <c r="AW25" s="51"/>
      <c r="AX25" s="51"/>
    </row>
    <row r="26" spans="1:51" s="53" customFormat="1" ht="57.75" hidden="1" customHeight="1" x14ac:dyDescent="0.25">
      <c r="A26" s="36" t="s">
        <v>56</v>
      </c>
      <c r="B26" s="38">
        <v>2009</v>
      </c>
      <c r="C26" s="38" t="s">
        <v>106</v>
      </c>
      <c r="D26" s="92" t="s">
        <v>158</v>
      </c>
      <c r="E26" s="38" t="s">
        <v>89</v>
      </c>
      <c r="F26" s="38" t="s">
        <v>108</v>
      </c>
      <c r="G26" s="95">
        <v>40118</v>
      </c>
      <c r="H26" s="90">
        <v>40817</v>
      </c>
      <c r="I26" s="84"/>
      <c r="J26" s="48">
        <v>6000000</v>
      </c>
      <c r="K26" s="48">
        <v>6000000</v>
      </c>
      <c r="L26" s="69"/>
      <c r="M26" s="69">
        <v>0</v>
      </c>
      <c r="N26" s="48">
        <v>6000000</v>
      </c>
      <c r="O26" s="48">
        <v>5989404.7199999997</v>
      </c>
      <c r="P26" s="48">
        <v>5989404.7199999997</v>
      </c>
      <c r="Q26" s="44">
        <f t="shared" si="0"/>
        <v>6000000</v>
      </c>
      <c r="R26" s="43">
        <f t="shared" si="0"/>
        <v>6000000</v>
      </c>
      <c r="S26" s="44">
        <f t="shared" si="4"/>
        <v>6000000</v>
      </c>
      <c r="T26" s="44">
        <f t="shared" si="4"/>
        <v>5989404.7199999997</v>
      </c>
      <c r="U26" s="44">
        <f t="shared" si="6"/>
        <v>5989404.7199999997</v>
      </c>
      <c r="V26" s="44">
        <f t="shared" si="7"/>
        <v>5989404.7199999997</v>
      </c>
      <c r="W26" s="44">
        <f t="shared" si="10"/>
        <v>5989404.7199999997</v>
      </c>
      <c r="X26" s="46">
        <v>1</v>
      </c>
      <c r="Y26" s="46">
        <f>V26/O26</f>
        <v>1</v>
      </c>
      <c r="Z26" s="38" t="s">
        <v>159</v>
      </c>
      <c r="AA26" s="38" t="s">
        <v>61</v>
      </c>
      <c r="AB26" s="38" t="s">
        <v>155</v>
      </c>
      <c r="AC26" s="38" t="s">
        <v>160</v>
      </c>
      <c r="AD26" s="38" t="s">
        <v>156</v>
      </c>
      <c r="AE26" s="38" t="s">
        <v>161</v>
      </c>
      <c r="AF26" s="48">
        <v>21.5</v>
      </c>
      <c r="AG26" s="48"/>
      <c r="AH26" s="48">
        <v>18927.05</v>
      </c>
      <c r="AI26" s="38"/>
      <c r="AJ26" s="50">
        <f t="shared" si="8"/>
        <v>10595.280000000261</v>
      </c>
      <c r="AK26" s="50">
        <f t="shared" si="9"/>
        <v>0</v>
      </c>
      <c r="AL26" s="43"/>
      <c r="AM26" s="43"/>
      <c r="AN26" s="43">
        <v>10595.28</v>
      </c>
      <c r="AO26" s="43">
        <v>8359.06</v>
      </c>
      <c r="AP26" s="51" t="s">
        <v>67</v>
      </c>
      <c r="AQ26" s="51" t="s">
        <v>67</v>
      </c>
      <c r="AR26" s="51" t="s">
        <v>68</v>
      </c>
      <c r="AS26" s="51"/>
      <c r="AT26" s="51" t="s">
        <v>69</v>
      </c>
      <c r="AU26" s="51" t="s">
        <v>69</v>
      </c>
      <c r="AV26" s="51"/>
      <c r="AW26" s="51"/>
      <c r="AX26" s="51"/>
    </row>
    <row r="27" spans="1:51" s="53" customFormat="1" ht="64.5" hidden="1" customHeight="1" x14ac:dyDescent="0.25">
      <c r="A27" s="36" t="s">
        <v>56</v>
      </c>
      <c r="B27" s="38">
        <v>2009</v>
      </c>
      <c r="C27" s="38" t="s">
        <v>70</v>
      </c>
      <c r="D27" s="92" t="s">
        <v>162</v>
      </c>
      <c r="E27" s="38" t="s">
        <v>59</v>
      </c>
      <c r="F27" s="38" t="s">
        <v>70</v>
      </c>
      <c r="G27" s="90">
        <v>39734</v>
      </c>
      <c r="H27" s="96">
        <v>41973</v>
      </c>
      <c r="I27" s="84"/>
      <c r="J27" s="48">
        <v>0</v>
      </c>
      <c r="K27" s="48">
        <f>J27+L27+M27</f>
        <v>3500000</v>
      </c>
      <c r="L27" s="69"/>
      <c r="M27" s="69">
        <v>3500000</v>
      </c>
      <c r="N27" s="48">
        <v>3500000</v>
      </c>
      <c r="O27" s="48">
        <v>3449340.77</v>
      </c>
      <c r="P27" s="48">
        <v>3449340.77</v>
      </c>
      <c r="Q27" s="44">
        <f t="shared" si="0"/>
        <v>0</v>
      </c>
      <c r="R27" s="43">
        <f t="shared" si="0"/>
        <v>3500000</v>
      </c>
      <c r="S27" s="44">
        <f t="shared" ref="S27:T52" si="11">N27</f>
        <v>3500000</v>
      </c>
      <c r="T27" s="44">
        <f t="shared" si="11"/>
        <v>3449340.77</v>
      </c>
      <c r="U27" s="44">
        <f>V27</f>
        <v>3449340.77</v>
      </c>
      <c r="V27" s="44">
        <f t="shared" si="7"/>
        <v>3449340.77</v>
      </c>
      <c r="W27" s="44">
        <f>V27</f>
        <v>3449340.77</v>
      </c>
      <c r="X27" s="46">
        <v>1</v>
      </c>
      <c r="Y27" s="46">
        <v>1</v>
      </c>
      <c r="Z27" s="38" t="s">
        <v>163</v>
      </c>
      <c r="AA27" s="38" t="s">
        <v>164</v>
      </c>
      <c r="AB27" s="38" t="s">
        <v>74</v>
      </c>
      <c r="AC27" s="38">
        <v>33716300101</v>
      </c>
      <c r="AD27" s="38" t="s">
        <v>64</v>
      </c>
      <c r="AE27" s="38" t="s">
        <v>75</v>
      </c>
      <c r="AF27" s="48">
        <v>0</v>
      </c>
      <c r="AG27" s="48">
        <v>0</v>
      </c>
      <c r="AH27" s="48">
        <v>0</v>
      </c>
      <c r="AI27" s="38"/>
      <c r="AJ27" s="50">
        <f t="shared" si="8"/>
        <v>50659.229999999981</v>
      </c>
      <c r="AK27" s="50">
        <f t="shared" si="9"/>
        <v>0</v>
      </c>
      <c r="AL27" s="43"/>
      <c r="AM27" s="43"/>
      <c r="AN27" s="43"/>
      <c r="AO27" s="43"/>
      <c r="AP27" s="51" t="s">
        <v>67</v>
      </c>
      <c r="AQ27" s="51" t="s">
        <v>67</v>
      </c>
      <c r="AR27" s="51" t="s">
        <v>68</v>
      </c>
      <c r="AS27" s="51"/>
      <c r="AT27" s="51" t="s">
        <v>69</v>
      </c>
      <c r="AU27" s="51" t="s">
        <v>69</v>
      </c>
      <c r="AV27" s="51"/>
      <c r="AW27" s="51"/>
      <c r="AX27" s="51"/>
    </row>
    <row r="28" spans="1:51" s="53" customFormat="1" ht="41.25" hidden="1" customHeight="1" x14ac:dyDescent="0.25">
      <c r="A28" s="36" t="s">
        <v>56</v>
      </c>
      <c r="B28" s="38">
        <v>2009</v>
      </c>
      <c r="C28" s="38" t="s">
        <v>165</v>
      </c>
      <c r="D28" s="92" t="s">
        <v>79</v>
      </c>
      <c r="E28" s="38" t="s">
        <v>59</v>
      </c>
      <c r="F28" s="38" t="s">
        <v>80</v>
      </c>
      <c r="G28" s="90">
        <v>40391</v>
      </c>
      <c r="H28" s="90">
        <v>41122</v>
      </c>
      <c r="I28" s="84"/>
      <c r="J28" s="48">
        <v>0</v>
      </c>
      <c r="K28" s="48">
        <f>J28+L28+M28</f>
        <v>28000000</v>
      </c>
      <c r="L28" s="69"/>
      <c r="M28" s="69">
        <v>28000000</v>
      </c>
      <c r="N28" s="48">
        <v>28000000</v>
      </c>
      <c r="O28" s="48">
        <v>28000000</v>
      </c>
      <c r="P28" s="48">
        <v>28000000</v>
      </c>
      <c r="Q28" s="44">
        <f t="shared" si="0"/>
        <v>0</v>
      </c>
      <c r="R28" s="43">
        <f t="shared" si="0"/>
        <v>28000000</v>
      </c>
      <c r="S28" s="44">
        <f t="shared" si="11"/>
        <v>28000000</v>
      </c>
      <c r="T28" s="44">
        <f t="shared" si="11"/>
        <v>28000000</v>
      </c>
      <c r="U28" s="44">
        <f>V28</f>
        <v>28000000</v>
      </c>
      <c r="V28" s="44">
        <f t="shared" si="7"/>
        <v>28000000</v>
      </c>
      <c r="W28" s="44">
        <f>V28</f>
        <v>28000000</v>
      </c>
      <c r="X28" s="46">
        <v>1</v>
      </c>
      <c r="Y28" s="46">
        <v>1</v>
      </c>
      <c r="Z28" s="38"/>
      <c r="AA28" s="38"/>
      <c r="AB28" s="38" t="s">
        <v>151</v>
      </c>
      <c r="AC28" s="38">
        <v>5741640</v>
      </c>
      <c r="AD28" s="38" t="s">
        <v>83</v>
      </c>
      <c r="AE28" s="38" t="s">
        <v>84</v>
      </c>
      <c r="AF28" s="48">
        <v>0</v>
      </c>
      <c r="AG28" s="48">
        <v>0</v>
      </c>
      <c r="AH28" s="48">
        <v>0</v>
      </c>
      <c r="AI28" s="38"/>
      <c r="AJ28" s="50">
        <f t="shared" si="8"/>
        <v>0</v>
      </c>
      <c r="AK28" s="50">
        <f t="shared" si="9"/>
        <v>0</v>
      </c>
      <c r="AL28" s="43"/>
      <c r="AM28" s="43"/>
      <c r="AN28" s="43">
        <v>1375294.64</v>
      </c>
      <c r="AO28" s="43"/>
      <c r="AP28" s="51" t="s">
        <v>67</v>
      </c>
      <c r="AQ28" s="51" t="s">
        <v>67</v>
      </c>
      <c r="AR28" s="91" t="s">
        <v>166</v>
      </c>
      <c r="AS28" s="51"/>
      <c r="AT28" s="51"/>
      <c r="AU28" s="51"/>
      <c r="AV28" s="51"/>
      <c r="AW28" s="51"/>
      <c r="AX28" s="51"/>
    </row>
    <row r="29" spans="1:51" s="53" customFormat="1" ht="45.75" hidden="1" customHeight="1" x14ac:dyDescent="0.25">
      <c r="A29" s="36" t="s">
        <v>56</v>
      </c>
      <c r="B29" s="38">
        <v>2010</v>
      </c>
      <c r="C29" s="38" t="s">
        <v>167</v>
      </c>
      <c r="D29" s="92" t="s">
        <v>168</v>
      </c>
      <c r="E29" s="38" t="s">
        <v>59</v>
      </c>
      <c r="F29" s="38" t="s">
        <v>167</v>
      </c>
      <c r="G29" s="90">
        <v>40834</v>
      </c>
      <c r="H29" s="90">
        <v>40953</v>
      </c>
      <c r="I29" s="84"/>
      <c r="J29" s="48">
        <v>55000000</v>
      </c>
      <c r="K29" s="48">
        <v>40000000</v>
      </c>
      <c r="L29" s="69"/>
      <c r="M29" s="69">
        <v>40000000</v>
      </c>
      <c r="N29" s="48">
        <v>40000000</v>
      </c>
      <c r="O29" s="48">
        <v>40000000</v>
      </c>
      <c r="P29" s="48">
        <v>39773693.100000001</v>
      </c>
      <c r="Q29" s="44">
        <f t="shared" si="0"/>
        <v>55000000</v>
      </c>
      <c r="R29" s="44">
        <f>K29</f>
        <v>40000000</v>
      </c>
      <c r="S29" s="44">
        <f t="shared" si="11"/>
        <v>40000000</v>
      </c>
      <c r="T29" s="44">
        <f t="shared" si="11"/>
        <v>40000000</v>
      </c>
      <c r="U29" s="44">
        <f>V29</f>
        <v>39773693.100000001</v>
      </c>
      <c r="V29" s="44">
        <f t="shared" si="7"/>
        <v>39773693.100000001</v>
      </c>
      <c r="W29" s="44">
        <f>V29</f>
        <v>39773693.100000001</v>
      </c>
      <c r="X29" s="46">
        <v>1</v>
      </c>
      <c r="Y29" s="97">
        <v>0.99439999999999995</v>
      </c>
      <c r="Z29" s="38" t="s">
        <v>169</v>
      </c>
      <c r="AA29" s="38" t="s">
        <v>170</v>
      </c>
      <c r="AB29" s="38" t="s">
        <v>171</v>
      </c>
      <c r="AC29" s="38">
        <v>7824885</v>
      </c>
      <c r="AD29" s="38" t="s">
        <v>172</v>
      </c>
      <c r="AE29" s="38" t="s">
        <v>173</v>
      </c>
      <c r="AF29" s="48">
        <v>27.19</v>
      </c>
      <c r="AG29" s="48">
        <v>0</v>
      </c>
      <c r="AH29" s="48">
        <v>3262408.3499999992</v>
      </c>
      <c r="AI29" s="38" t="s">
        <v>174</v>
      </c>
      <c r="AJ29" s="50">
        <f t="shared" si="8"/>
        <v>0</v>
      </c>
      <c r="AK29" s="50">
        <f t="shared" si="9"/>
        <v>226306.89999999851</v>
      </c>
      <c r="AL29" s="43"/>
      <c r="AM29" s="43"/>
      <c r="AN29" s="43"/>
      <c r="AO29" s="43"/>
      <c r="AP29" s="51" t="s">
        <v>67</v>
      </c>
      <c r="AQ29" s="51" t="s">
        <v>67</v>
      </c>
      <c r="AR29" s="91" t="s">
        <v>128</v>
      </c>
      <c r="AS29" s="51" t="s">
        <v>108</v>
      </c>
      <c r="AT29" s="51"/>
      <c r="AU29" s="51"/>
      <c r="AV29" s="51"/>
      <c r="AW29" s="51"/>
      <c r="AX29" s="51"/>
    </row>
    <row r="30" spans="1:51" s="53" customFormat="1" ht="50.25" hidden="1" customHeight="1" x14ac:dyDescent="0.25">
      <c r="A30" s="36" t="s">
        <v>56</v>
      </c>
      <c r="B30" s="38">
        <v>2010</v>
      </c>
      <c r="C30" s="38" t="s">
        <v>165</v>
      </c>
      <c r="D30" s="92" t="s">
        <v>175</v>
      </c>
      <c r="E30" s="38" t="s">
        <v>59</v>
      </c>
      <c r="F30" s="38" t="s">
        <v>80</v>
      </c>
      <c r="G30" s="90">
        <v>40422</v>
      </c>
      <c r="H30" s="90">
        <v>41153</v>
      </c>
      <c r="I30" s="84"/>
      <c r="J30" s="48">
        <v>20000000</v>
      </c>
      <c r="K30" s="48">
        <v>35000000</v>
      </c>
      <c r="L30" s="69"/>
      <c r="M30" s="69">
        <v>35000000</v>
      </c>
      <c r="N30" s="48">
        <v>35000000</v>
      </c>
      <c r="O30" s="48">
        <v>35000000</v>
      </c>
      <c r="P30" s="48">
        <v>35000000</v>
      </c>
      <c r="Q30" s="44">
        <f t="shared" si="0"/>
        <v>20000000</v>
      </c>
      <c r="R30" s="44">
        <f>K30</f>
        <v>35000000</v>
      </c>
      <c r="S30" s="44">
        <f t="shared" si="11"/>
        <v>35000000</v>
      </c>
      <c r="T30" s="44">
        <f t="shared" si="11"/>
        <v>35000000</v>
      </c>
      <c r="U30" s="44">
        <f t="shared" ref="U30:U59" si="12">V30</f>
        <v>35000000</v>
      </c>
      <c r="V30" s="44">
        <f t="shared" si="7"/>
        <v>35000000</v>
      </c>
      <c r="W30" s="44">
        <f t="shared" ref="W30:W31" si="13">V30</f>
        <v>35000000</v>
      </c>
      <c r="X30" s="46">
        <v>1</v>
      </c>
      <c r="Y30" s="46">
        <v>1</v>
      </c>
      <c r="Z30" s="55" t="s">
        <v>176</v>
      </c>
      <c r="AA30" s="55" t="s">
        <v>164</v>
      </c>
      <c r="AB30" s="38" t="s">
        <v>80</v>
      </c>
      <c r="AC30" s="38" t="s">
        <v>177</v>
      </c>
      <c r="AD30" s="38" t="s">
        <v>178</v>
      </c>
      <c r="AE30" s="38" t="s">
        <v>179</v>
      </c>
      <c r="AF30" s="48">
        <v>30757.57</v>
      </c>
      <c r="AG30" s="48">
        <v>72000</v>
      </c>
      <c r="AH30" s="48">
        <v>672607.01</v>
      </c>
      <c r="AI30" s="38" t="s">
        <v>180</v>
      </c>
      <c r="AJ30" s="50">
        <f t="shared" si="8"/>
        <v>0</v>
      </c>
      <c r="AK30" s="50">
        <f t="shared" si="9"/>
        <v>0</v>
      </c>
      <c r="AL30" s="43"/>
      <c r="AM30" s="43"/>
      <c r="AN30" s="43">
        <f>322393.93+372393.93</f>
        <v>694787.86</v>
      </c>
      <c r="AO30" s="43"/>
      <c r="AP30" s="51" t="s">
        <v>67</v>
      </c>
      <c r="AQ30" s="51" t="s">
        <v>67</v>
      </c>
      <c r="AR30" s="91" t="s">
        <v>128</v>
      </c>
      <c r="AS30" s="51" t="s">
        <v>108</v>
      </c>
      <c r="AT30" s="51"/>
      <c r="AU30" s="51"/>
      <c r="AV30" s="51"/>
      <c r="AW30" s="51"/>
      <c r="AX30" s="51"/>
    </row>
    <row r="31" spans="1:51" s="53" customFormat="1" ht="150" hidden="1" customHeight="1" x14ac:dyDescent="0.25">
      <c r="A31" s="36"/>
      <c r="B31" s="38">
        <v>2010</v>
      </c>
      <c r="C31" s="38" t="s">
        <v>165</v>
      </c>
      <c r="D31" s="92" t="s">
        <v>181</v>
      </c>
      <c r="E31" s="38" t="s">
        <v>59</v>
      </c>
      <c r="F31" s="38" t="s">
        <v>80</v>
      </c>
      <c r="G31" s="90">
        <v>40422</v>
      </c>
      <c r="H31" s="90">
        <v>41153</v>
      </c>
      <c r="I31" s="84"/>
      <c r="J31" s="48">
        <v>0</v>
      </c>
      <c r="K31" s="41">
        <f>J31+L31+M31</f>
        <v>2015008.82</v>
      </c>
      <c r="L31" s="69"/>
      <c r="M31" s="69">
        <v>2015008.82</v>
      </c>
      <c r="N31" s="48">
        <v>2015008.82</v>
      </c>
      <c r="O31" s="48">
        <v>2015008.82</v>
      </c>
      <c r="P31" s="48"/>
      <c r="Q31" s="44">
        <f t="shared" si="0"/>
        <v>0</v>
      </c>
      <c r="R31" s="44">
        <f>K31</f>
        <v>2015008.82</v>
      </c>
      <c r="S31" s="44">
        <f t="shared" si="11"/>
        <v>2015008.82</v>
      </c>
      <c r="T31" s="44">
        <f t="shared" si="11"/>
        <v>2015008.82</v>
      </c>
      <c r="U31" s="44">
        <f t="shared" si="12"/>
        <v>0</v>
      </c>
      <c r="V31" s="44">
        <f t="shared" si="7"/>
        <v>0</v>
      </c>
      <c r="W31" s="44">
        <f t="shared" si="13"/>
        <v>0</v>
      </c>
      <c r="X31" s="45">
        <v>1</v>
      </c>
      <c r="Y31" s="46">
        <v>1</v>
      </c>
      <c r="Z31" s="55"/>
      <c r="AA31" s="55"/>
      <c r="AB31" s="38" t="s">
        <v>80</v>
      </c>
      <c r="AC31" s="38">
        <v>8417156010100</v>
      </c>
      <c r="AD31" s="38" t="s">
        <v>119</v>
      </c>
      <c r="AE31" s="38" t="s">
        <v>182</v>
      </c>
      <c r="AF31" s="48">
        <v>0</v>
      </c>
      <c r="AG31" s="48">
        <v>0</v>
      </c>
      <c r="AH31" s="48">
        <v>130955.86</v>
      </c>
      <c r="AI31" s="38" t="s">
        <v>180</v>
      </c>
      <c r="AJ31" s="50">
        <f t="shared" si="8"/>
        <v>0</v>
      </c>
      <c r="AK31" s="50">
        <f t="shared" si="9"/>
        <v>2015008.82</v>
      </c>
      <c r="AL31" s="43"/>
      <c r="AM31" s="43"/>
      <c r="AN31" s="43"/>
      <c r="AO31" s="43"/>
      <c r="AP31" s="51" t="s">
        <v>67</v>
      </c>
      <c r="AQ31" s="51" t="s">
        <v>67</v>
      </c>
      <c r="AR31" s="91" t="s">
        <v>128</v>
      </c>
      <c r="AS31" s="51" t="s">
        <v>108</v>
      </c>
      <c r="AT31" s="51"/>
      <c r="AU31" s="51"/>
      <c r="AV31" s="51"/>
      <c r="AW31" s="51"/>
      <c r="AX31" s="51"/>
    </row>
    <row r="32" spans="1:51" s="53" customFormat="1" ht="45" hidden="1" customHeight="1" x14ac:dyDescent="0.25">
      <c r="A32" s="54" t="s">
        <v>56</v>
      </c>
      <c r="B32" s="55">
        <v>2010</v>
      </c>
      <c r="C32" s="55" t="s">
        <v>70</v>
      </c>
      <c r="D32" s="98" t="s">
        <v>183</v>
      </c>
      <c r="E32" s="55" t="s">
        <v>59</v>
      </c>
      <c r="F32" s="55" t="s">
        <v>70</v>
      </c>
      <c r="G32" s="90">
        <v>40756</v>
      </c>
      <c r="H32" s="90">
        <v>41055</v>
      </c>
      <c r="I32" s="66"/>
      <c r="J32" s="48">
        <v>30000000</v>
      </c>
      <c r="K32" s="48">
        <f>J32+L32+M32</f>
        <v>30346583.640000001</v>
      </c>
      <c r="L32" s="69"/>
      <c r="M32" s="69">
        <v>346583.64</v>
      </c>
      <c r="N32" s="48">
        <v>30346583.640000001</v>
      </c>
      <c r="O32" s="62">
        <v>30346583.640000001</v>
      </c>
      <c r="P32" s="62">
        <v>30346583.640000001</v>
      </c>
      <c r="Q32" s="44">
        <f t="shared" si="0"/>
        <v>30000000</v>
      </c>
      <c r="R32" s="44">
        <f>Q32</f>
        <v>30000000</v>
      </c>
      <c r="S32" s="44">
        <f>Q32</f>
        <v>30000000</v>
      </c>
      <c r="T32" s="58"/>
      <c r="U32" s="58">
        <f>V32</f>
        <v>30000000</v>
      </c>
      <c r="V32" s="58">
        <f>Q32</f>
        <v>30000000</v>
      </c>
      <c r="W32" s="58">
        <f>V32</f>
        <v>30000000</v>
      </c>
      <c r="X32" s="46">
        <v>1</v>
      </c>
      <c r="Y32" s="46">
        <v>1</v>
      </c>
      <c r="Z32" s="55" t="s">
        <v>184</v>
      </c>
      <c r="AA32" s="55" t="s">
        <v>164</v>
      </c>
      <c r="AB32" s="38" t="s">
        <v>143</v>
      </c>
      <c r="AC32" s="38" t="s">
        <v>185</v>
      </c>
      <c r="AD32" s="38" t="s">
        <v>145</v>
      </c>
      <c r="AE32" s="38" t="s">
        <v>186</v>
      </c>
      <c r="AF32" s="48">
        <v>0.14000000000000001</v>
      </c>
      <c r="AG32" s="48">
        <v>2670.38</v>
      </c>
      <c r="AH32" s="48">
        <v>16281.5</v>
      </c>
      <c r="AI32" s="38" t="s">
        <v>187</v>
      </c>
      <c r="AJ32" s="50">
        <f t="shared" si="8"/>
        <v>0</v>
      </c>
      <c r="AK32" s="50">
        <f t="shared" si="9"/>
        <v>0</v>
      </c>
      <c r="AL32" s="43"/>
      <c r="AM32" s="43"/>
      <c r="AN32" s="43"/>
      <c r="AO32" s="43"/>
      <c r="AP32" s="51" t="s">
        <v>67</v>
      </c>
      <c r="AQ32" s="51" t="s">
        <v>67</v>
      </c>
      <c r="AR32" s="91" t="s">
        <v>128</v>
      </c>
      <c r="AS32" s="51" t="s">
        <v>108</v>
      </c>
      <c r="AT32" s="51"/>
      <c r="AU32" s="51"/>
      <c r="AV32" s="51"/>
      <c r="AW32" s="51"/>
      <c r="AX32" s="51"/>
    </row>
    <row r="33" spans="1:50" s="53" customFormat="1" ht="30" hidden="1" customHeight="1" x14ac:dyDescent="0.25">
      <c r="A33" s="65"/>
      <c r="B33" s="66"/>
      <c r="C33" s="66"/>
      <c r="D33" s="99"/>
      <c r="E33" s="66"/>
      <c r="F33" s="66"/>
      <c r="G33" s="84"/>
      <c r="H33" s="84"/>
      <c r="I33" s="66"/>
      <c r="J33" s="69"/>
      <c r="K33" s="69"/>
      <c r="L33" s="69"/>
      <c r="M33" s="69"/>
      <c r="N33" s="69">
        <v>343731.67</v>
      </c>
      <c r="O33" s="75"/>
      <c r="P33" s="75">
        <v>30346583.640000001</v>
      </c>
      <c r="Q33" s="70">
        <f t="shared" si="0"/>
        <v>0</v>
      </c>
      <c r="R33" s="70">
        <f t="shared" si="5"/>
        <v>0</v>
      </c>
      <c r="S33" s="70">
        <f t="shared" si="11"/>
        <v>343731.67</v>
      </c>
      <c r="T33" s="71"/>
      <c r="U33" s="71"/>
      <c r="V33" s="71"/>
      <c r="W33" s="71"/>
      <c r="X33" s="83">
        <v>1</v>
      </c>
      <c r="Y33" s="83">
        <v>1</v>
      </c>
      <c r="Z33" s="66"/>
      <c r="AA33" s="66"/>
      <c r="AB33" s="84"/>
      <c r="AC33" s="84"/>
      <c r="AD33" s="84"/>
      <c r="AE33" s="84"/>
      <c r="AF33" s="69"/>
      <c r="AG33" s="69"/>
      <c r="AH33" s="69"/>
      <c r="AI33" s="84" t="s">
        <v>188</v>
      </c>
      <c r="AJ33" s="84"/>
      <c r="AK33" s="84"/>
      <c r="AL33" s="43"/>
      <c r="AM33" s="43"/>
      <c r="AN33" s="43"/>
      <c r="AO33" s="43"/>
      <c r="AP33" s="85"/>
      <c r="AQ33" s="85"/>
      <c r="AR33" s="51"/>
      <c r="AS33" s="51"/>
      <c r="AT33" s="51"/>
      <c r="AU33" s="51"/>
      <c r="AV33" s="51"/>
      <c r="AW33" s="51"/>
      <c r="AX33" s="51"/>
    </row>
    <row r="34" spans="1:50" s="53" customFormat="1" ht="37.5" hidden="1" customHeight="1" x14ac:dyDescent="0.25">
      <c r="A34" s="36" t="s">
        <v>56</v>
      </c>
      <c r="B34" s="38">
        <v>2010</v>
      </c>
      <c r="C34" s="38" t="s">
        <v>87</v>
      </c>
      <c r="D34" s="92" t="s">
        <v>189</v>
      </c>
      <c r="E34" s="38" t="s">
        <v>59</v>
      </c>
      <c r="F34" s="38" t="s">
        <v>87</v>
      </c>
      <c r="G34" s="90">
        <v>40522</v>
      </c>
      <c r="H34" s="90">
        <v>40908</v>
      </c>
      <c r="I34" s="84"/>
      <c r="J34" s="48">
        <v>50000000</v>
      </c>
      <c r="K34" s="41">
        <v>50000000</v>
      </c>
      <c r="L34" s="69"/>
      <c r="M34" s="69"/>
      <c r="N34" s="48">
        <v>50000000</v>
      </c>
      <c r="O34" s="48">
        <v>49945101.710000001</v>
      </c>
      <c r="P34" s="48">
        <v>47812702.345039994</v>
      </c>
      <c r="Q34" s="44">
        <f t="shared" si="0"/>
        <v>50000000</v>
      </c>
      <c r="R34" s="44">
        <f t="shared" si="0"/>
        <v>50000000</v>
      </c>
      <c r="S34" s="44">
        <f t="shared" si="11"/>
        <v>50000000</v>
      </c>
      <c r="T34" s="44">
        <f t="shared" si="11"/>
        <v>49945101.710000001</v>
      </c>
      <c r="U34" s="44">
        <f t="shared" si="12"/>
        <v>47812702.345039994</v>
      </c>
      <c r="V34" s="44">
        <f t="shared" ref="V34:V61" si="14">P34</f>
        <v>47812702.345039994</v>
      </c>
      <c r="W34" s="44">
        <f>V34</f>
        <v>47812702.345039994</v>
      </c>
      <c r="X34" s="46">
        <v>1</v>
      </c>
      <c r="Y34" s="46">
        <v>0.95630000000000004</v>
      </c>
      <c r="Z34" s="38" t="s">
        <v>190</v>
      </c>
      <c r="AA34" s="38" t="s">
        <v>93</v>
      </c>
      <c r="AB34" s="38" t="s">
        <v>191</v>
      </c>
      <c r="AC34" s="38" t="s">
        <v>192</v>
      </c>
      <c r="AD34" s="38" t="s">
        <v>119</v>
      </c>
      <c r="AE34" s="38" t="s">
        <v>193</v>
      </c>
      <c r="AF34" s="48">
        <v>19.079999999999998</v>
      </c>
      <c r="AG34" s="48"/>
      <c r="AH34" s="48">
        <v>2215380.96</v>
      </c>
      <c r="AI34" s="38" t="s">
        <v>194</v>
      </c>
      <c r="AJ34" s="50">
        <f t="shared" ref="AJ34:AJ39" si="15">K34-O34</f>
        <v>54898.289999999106</v>
      </c>
      <c r="AK34" s="50">
        <f t="shared" ref="AK34:AK39" si="16">O34-P34</f>
        <v>2132399.3649600074</v>
      </c>
      <c r="AL34" s="43"/>
      <c r="AM34" s="43"/>
      <c r="AN34" s="43">
        <v>2184403.33</v>
      </c>
      <c r="AO34" s="43">
        <v>31127.18</v>
      </c>
      <c r="AP34" s="51" t="s">
        <v>67</v>
      </c>
      <c r="AQ34" s="51" t="s">
        <v>67</v>
      </c>
      <c r="AR34" s="91" t="s">
        <v>195</v>
      </c>
      <c r="AS34" s="51" t="s">
        <v>108</v>
      </c>
      <c r="AT34" s="51"/>
      <c r="AU34" s="51"/>
      <c r="AV34" s="51"/>
      <c r="AW34" s="51"/>
      <c r="AX34" s="51"/>
    </row>
    <row r="35" spans="1:50" s="53" customFormat="1" ht="60" hidden="1" customHeight="1" x14ac:dyDescent="0.25">
      <c r="A35" s="36" t="s">
        <v>56</v>
      </c>
      <c r="B35" s="38">
        <v>2010</v>
      </c>
      <c r="C35" s="38" t="s">
        <v>57</v>
      </c>
      <c r="D35" s="92" t="s">
        <v>196</v>
      </c>
      <c r="E35" s="38" t="s">
        <v>59</v>
      </c>
      <c r="F35" s="38" t="s">
        <v>57</v>
      </c>
      <c r="G35" s="90">
        <v>40817</v>
      </c>
      <c r="H35" s="90">
        <v>41035</v>
      </c>
      <c r="I35" s="84"/>
      <c r="J35" s="48">
        <v>86000000</v>
      </c>
      <c r="K35" s="48">
        <v>86000000</v>
      </c>
      <c r="L35" s="69"/>
      <c r="M35" s="69"/>
      <c r="N35" s="48">
        <v>86000000</v>
      </c>
      <c r="O35" s="48">
        <v>86000000</v>
      </c>
      <c r="P35" s="48">
        <v>83328280.709999993</v>
      </c>
      <c r="Q35" s="44">
        <f t="shared" si="0"/>
        <v>86000000</v>
      </c>
      <c r="R35" s="44">
        <f t="shared" si="0"/>
        <v>86000000</v>
      </c>
      <c r="S35" s="44">
        <f t="shared" si="11"/>
        <v>86000000</v>
      </c>
      <c r="T35" s="44">
        <f t="shared" si="11"/>
        <v>86000000</v>
      </c>
      <c r="U35" s="44">
        <f t="shared" si="12"/>
        <v>83328280.709999993</v>
      </c>
      <c r="V35" s="44">
        <f t="shared" si="14"/>
        <v>83328280.709999993</v>
      </c>
      <c r="W35" s="44">
        <f>V35</f>
        <v>83328280.709999993</v>
      </c>
      <c r="X35" s="46">
        <v>1</v>
      </c>
      <c r="Y35" s="46">
        <v>1</v>
      </c>
      <c r="Z35" s="38" t="s">
        <v>197</v>
      </c>
      <c r="AA35" s="38" t="s">
        <v>198</v>
      </c>
      <c r="AB35" s="38" t="s">
        <v>199</v>
      </c>
      <c r="AC35" s="38" t="s">
        <v>200</v>
      </c>
      <c r="AD35" s="38" t="s">
        <v>201</v>
      </c>
      <c r="AE35" s="38" t="s">
        <v>202</v>
      </c>
      <c r="AF35" s="48">
        <v>494.14</v>
      </c>
      <c r="AG35" s="48">
        <v>1256298.5799999998</v>
      </c>
      <c r="AH35" s="48">
        <v>58280.15</v>
      </c>
      <c r="AI35" s="38" t="s">
        <v>203</v>
      </c>
      <c r="AJ35" s="50">
        <f t="shared" si="15"/>
        <v>0</v>
      </c>
      <c r="AK35" s="50">
        <f t="shared" si="16"/>
        <v>2671719.2900000066</v>
      </c>
      <c r="AL35" s="43"/>
      <c r="AM35" s="43"/>
      <c r="AN35" s="43"/>
      <c r="AO35" s="43"/>
      <c r="AP35" s="51" t="s">
        <v>67</v>
      </c>
      <c r="AQ35" s="51" t="s">
        <v>67</v>
      </c>
      <c r="AR35" s="91" t="s">
        <v>128</v>
      </c>
      <c r="AS35" s="51" t="s">
        <v>108</v>
      </c>
      <c r="AT35" s="51"/>
      <c r="AU35" s="51"/>
      <c r="AV35" s="51"/>
      <c r="AW35" s="51"/>
      <c r="AX35" s="51"/>
    </row>
    <row r="36" spans="1:50" s="53" customFormat="1" ht="60" hidden="1" customHeight="1" x14ac:dyDescent="0.25">
      <c r="A36" s="36" t="s">
        <v>56</v>
      </c>
      <c r="B36" s="38">
        <v>2010</v>
      </c>
      <c r="C36" s="38" t="s">
        <v>57</v>
      </c>
      <c r="D36" s="92" t="s">
        <v>204</v>
      </c>
      <c r="E36" s="38" t="s">
        <v>59</v>
      </c>
      <c r="F36" s="38" t="s">
        <v>57</v>
      </c>
      <c r="G36" s="90">
        <v>40581</v>
      </c>
      <c r="H36" s="90">
        <v>40950</v>
      </c>
      <c r="I36" s="84"/>
      <c r="J36" s="48">
        <v>49000000</v>
      </c>
      <c r="K36" s="48">
        <v>49000000</v>
      </c>
      <c r="L36" s="69"/>
      <c r="M36" s="69"/>
      <c r="N36" s="48">
        <v>49000000</v>
      </c>
      <c r="O36" s="48">
        <v>49000000</v>
      </c>
      <c r="P36" s="48">
        <v>49000000</v>
      </c>
      <c r="Q36" s="44">
        <f t="shared" si="0"/>
        <v>49000000</v>
      </c>
      <c r="R36" s="44">
        <f t="shared" si="0"/>
        <v>49000000</v>
      </c>
      <c r="S36" s="44">
        <f t="shared" si="11"/>
        <v>49000000</v>
      </c>
      <c r="T36" s="44">
        <f t="shared" si="11"/>
        <v>49000000</v>
      </c>
      <c r="U36" s="44">
        <f t="shared" si="12"/>
        <v>49000000</v>
      </c>
      <c r="V36" s="44">
        <f t="shared" si="14"/>
        <v>49000000</v>
      </c>
      <c r="W36" s="44">
        <f t="shared" ref="W36:W59" si="17">V36</f>
        <v>49000000</v>
      </c>
      <c r="X36" s="46">
        <v>1</v>
      </c>
      <c r="Y36" s="46">
        <v>0.94</v>
      </c>
      <c r="Z36" s="38" t="s">
        <v>205</v>
      </c>
      <c r="AA36" s="38" t="s">
        <v>198</v>
      </c>
      <c r="AB36" s="38" t="s">
        <v>199</v>
      </c>
      <c r="AC36" s="38" t="s">
        <v>206</v>
      </c>
      <c r="AD36" s="38" t="s">
        <v>201</v>
      </c>
      <c r="AE36" s="38" t="s">
        <v>207</v>
      </c>
      <c r="AF36" s="48">
        <v>1865849.67</v>
      </c>
      <c r="AG36" s="48">
        <v>1769298.65</v>
      </c>
      <c r="AH36" s="48">
        <v>96551.020000000019</v>
      </c>
      <c r="AI36" s="38" t="s">
        <v>208</v>
      </c>
      <c r="AJ36" s="50">
        <f t="shared" si="15"/>
        <v>0</v>
      </c>
      <c r="AK36" s="50">
        <f t="shared" si="16"/>
        <v>0</v>
      </c>
      <c r="AL36" s="43"/>
      <c r="AM36" s="43"/>
      <c r="AN36" s="43"/>
      <c r="AO36" s="43">
        <v>121034.36</v>
      </c>
      <c r="AP36" s="51" t="s">
        <v>67</v>
      </c>
      <c r="AQ36" s="51" t="s">
        <v>67</v>
      </c>
      <c r="AR36" s="91" t="s">
        <v>128</v>
      </c>
      <c r="AS36" s="51" t="s">
        <v>108</v>
      </c>
      <c r="AT36" s="51"/>
      <c r="AU36" s="51"/>
      <c r="AV36" s="51"/>
      <c r="AW36" s="51"/>
      <c r="AX36" s="51"/>
    </row>
    <row r="37" spans="1:50" s="53" customFormat="1" ht="51.75" hidden="1" customHeight="1" x14ac:dyDescent="0.25">
      <c r="A37" s="36" t="s">
        <v>56</v>
      </c>
      <c r="B37" s="38">
        <v>2010</v>
      </c>
      <c r="C37" s="38" t="s">
        <v>57</v>
      </c>
      <c r="D37" s="92" t="s">
        <v>209</v>
      </c>
      <c r="E37" s="38" t="s">
        <v>89</v>
      </c>
      <c r="F37" s="38" t="s">
        <v>108</v>
      </c>
      <c r="G37" s="90">
        <v>41544</v>
      </c>
      <c r="H37" s="90">
        <v>41613</v>
      </c>
      <c r="I37" s="84"/>
      <c r="J37" s="48">
        <v>15000000</v>
      </c>
      <c r="K37" s="48">
        <v>15000000</v>
      </c>
      <c r="L37" s="69"/>
      <c r="M37" s="69"/>
      <c r="N37" s="48">
        <v>15000000</v>
      </c>
      <c r="O37" s="48">
        <v>14888440.879999999</v>
      </c>
      <c r="P37" s="48">
        <v>14888440.879999999</v>
      </c>
      <c r="Q37" s="44">
        <f t="shared" si="0"/>
        <v>15000000</v>
      </c>
      <c r="R37" s="44">
        <f t="shared" si="0"/>
        <v>15000000</v>
      </c>
      <c r="S37" s="44">
        <f t="shared" si="11"/>
        <v>15000000</v>
      </c>
      <c r="T37" s="44">
        <f t="shared" si="11"/>
        <v>14888440.879999999</v>
      </c>
      <c r="U37" s="44">
        <f t="shared" si="12"/>
        <v>14888440.879999999</v>
      </c>
      <c r="V37" s="44">
        <f t="shared" si="14"/>
        <v>14888440.879999999</v>
      </c>
      <c r="W37" s="44">
        <f t="shared" si="17"/>
        <v>14888440.879999999</v>
      </c>
      <c r="X37" s="46">
        <v>1</v>
      </c>
      <c r="Y37" s="46">
        <v>1</v>
      </c>
      <c r="Z37" s="38" t="s">
        <v>210</v>
      </c>
      <c r="AA37" s="38" t="s">
        <v>198</v>
      </c>
      <c r="AB37" s="38" t="s">
        <v>211</v>
      </c>
      <c r="AC37" s="38" t="s">
        <v>212</v>
      </c>
      <c r="AD37" s="38" t="s">
        <v>213</v>
      </c>
      <c r="AE37" s="38" t="s">
        <v>214</v>
      </c>
      <c r="AF37" s="48">
        <v>28.27</v>
      </c>
      <c r="AG37" s="48">
        <v>0</v>
      </c>
      <c r="AH37" s="48">
        <v>165851.51</v>
      </c>
      <c r="AI37" s="38"/>
      <c r="AJ37" s="50">
        <f t="shared" si="15"/>
        <v>111559.12000000104</v>
      </c>
      <c r="AK37" s="50">
        <f t="shared" si="16"/>
        <v>0</v>
      </c>
      <c r="AL37" s="43"/>
      <c r="AM37" s="43"/>
      <c r="AN37" s="43">
        <v>111559.12</v>
      </c>
      <c r="AO37" s="43">
        <v>36351.24</v>
      </c>
      <c r="AP37" s="51" t="s">
        <v>67</v>
      </c>
      <c r="AQ37" s="51" t="s">
        <v>67</v>
      </c>
      <c r="AR37" s="51" t="s">
        <v>68</v>
      </c>
      <c r="AS37" s="51"/>
      <c r="AT37" s="51" t="s">
        <v>69</v>
      </c>
      <c r="AU37" s="51" t="s">
        <v>69</v>
      </c>
      <c r="AV37" s="51"/>
      <c r="AW37" s="51"/>
      <c r="AX37" s="51"/>
    </row>
    <row r="38" spans="1:50" s="53" customFormat="1" ht="41.25" hidden="1" customHeight="1" x14ac:dyDescent="0.25">
      <c r="A38" s="36" t="s">
        <v>56</v>
      </c>
      <c r="B38" s="38">
        <v>2010</v>
      </c>
      <c r="C38" s="38" t="s">
        <v>57</v>
      </c>
      <c r="D38" s="92" t="s">
        <v>215</v>
      </c>
      <c r="E38" s="38" t="s">
        <v>89</v>
      </c>
      <c r="F38" s="38" t="s">
        <v>216</v>
      </c>
      <c r="G38" s="90">
        <v>40624</v>
      </c>
      <c r="H38" s="90">
        <v>41349</v>
      </c>
      <c r="I38" s="84"/>
      <c r="J38" s="48">
        <v>25920126</v>
      </c>
      <c r="K38" s="48">
        <v>25920126</v>
      </c>
      <c r="L38" s="69"/>
      <c r="M38" s="69"/>
      <c r="N38" s="48">
        <v>25920126</v>
      </c>
      <c r="O38" s="48">
        <v>25920125.990000006</v>
      </c>
      <c r="P38" s="48">
        <v>25526808.310000002</v>
      </c>
      <c r="Q38" s="44">
        <f t="shared" si="0"/>
        <v>25920126</v>
      </c>
      <c r="R38" s="44">
        <f t="shared" si="0"/>
        <v>25920126</v>
      </c>
      <c r="S38" s="44">
        <f t="shared" si="11"/>
        <v>25920126</v>
      </c>
      <c r="T38" s="44">
        <f t="shared" si="11"/>
        <v>25920125.990000006</v>
      </c>
      <c r="U38" s="44">
        <f t="shared" si="12"/>
        <v>25526808.310000002</v>
      </c>
      <c r="V38" s="44">
        <f t="shared" si="14"/>
        <v>25526808.310000002</v>
      </c>
      <c r="W38" s="44">
        <f t="shared" si="17"/>
        <v>25526808.310000002</v>
      </c>
      <c r="X38" s="97">
        <v>1</v>
      </c>
      <c r="Y38" s="100">
        <v>0.99929999999999997</v>
      </c>
      <c r="Z38" s="38" t="s">
        <v>217</v>
      </c>
      <c r="AA38" s="38" t="s">
        <v>198</v>
      </c>
      <c r="AB38" s="38" t="s">
        <v>211</v>
      </c>
      <c r="AC38" s="38" t="s">
        <v>218</v>
      </c>
      <c r="AD38" s="38" t="s">
        <v>219</v>
      </c>
      <c r="AE38" s="38" t="s">
        <v>220</v>
      </c>
      <c r="AF38" s="48">
        <v>240.47</v>
      </c>
      <c r="AG38" s="48">
        <v>0</v>
      </c>
      <c r="AH38" s="48">
        <v>1692713.66</v>
      </c>
      <c r="AI38" s="38"/>
      <c r="AJ38" s="50">
        <f t="shared" si="15"/>
        <v>9.9999941885471344E-3</v>
      </c>
      <c r="AK38" s="50">
        <f t="shared" si="16"/>
        <v>393317.68000000343</v>
      </c>
      <c r="AL38" s="43"/>
      <c r="AM38" s="43"/>
      <c r="AN38" s="43">
        <f>393317.68+750705.75</f>
        <v>1144023.43</v>
      </c>
      <c r="AO38" s="43"/>
      <c r="AP38" s="51" t="s">
        <v>67</v>
      </c>
      <c r="AQ38" s="51" t="s">
        <v>67</v>
      </c>
      <c r="AR38" s="51" t="s">
        <v>68</v>
      </c>
      <c r="AS38" s="51"/>
      <c r="AT38" s="51" t="s">
        <v>69</v>
      </c>
      <c r="AU38" s="51" t="s">
        <v>69</v>
      </c>
      <c r="AV38" s="51"/>
      <c r="AW38" s="51"/>
      <c r="AX38" s="51"/>
    </row>
    <row r="39" spans="1:50" s="53" customFormat="1" ht="90" hidden="1" customHeight="1" x14ac:dyDescent="0.25">
      <c r="A39" s="54" t="s">
        <v>56</v>
      </c>
      <c r="B39" s="55">
        <v>2010</v>
      </c>
      <c r="C39" s="55" t="s">
        <v>106</v>
      </c>
      <c r="D39" s="101" t="s">
        <v>221</v>
      </c>
      <c r="E39" s="55" t="s">
        <v>222</v>
      </c>
      <c r="F39" s="55" t="s">
        <v>108</v>
      </c>
      <c r="G39" s="90">
        <v>40730</v>
      </c>
      <c r="H39" s="90">
        <v>41227</v>
      </c>
      <c r="I39" s="66"/>
      <c r="J39" s="48">
        <v>12000000</v>
      </c>
      <c r="K39" s="41">
        <f>J39+L39+M39</f>
        <v>16000000</v>
      </c>
      <c r="L39" s="69"/>
      <c r="M39" s="69">
        <v>4000000</v>
      </c>
      <c r="N39" s="48">
        <f>12000000+4000000</f>
        <v>16000000</v>
      </c>
      <c r="O39" s="48">
        <v>15999793.970000001</v>
      </c>
      <c r="P39" s="48">
        <v>15999793.970000001</v>
      </c>
      <c r="Q39" s="44">
        <f t="shared" si="0"/>
        <v>12000000</v>
      </c>
      <c r="R39" s="44">
        <f t="shared" si="0"/>
        <v>16000000</v>
      </c>
      <c r="S39" s="44">
        <f t="shared" si="11"/>
        <v>16000000</v>
      </c>
      <c r="T39" s="44">
        <f t="shared" si="11"/>
        <v>15999793.970000001</v>
      </c>
      <c r="U39" s="44">
        <f t="shared" si="12"/>
        <v>15999793.970000001</v>
      </c>
      <c r="V39" s="44">
        <f t="shared" si="14"/>
        <v>15999793.970000001</v>
      </c>
      <c r="W39" s="44">
        <f t="shared" si="17"/>
        <v>15999793.970000001</v>
      </c>
      <c r="X39" s="46">
        <v>1</v>
      </c>
      <c r="Y39" s="46">
        <v>1</v>
      </c>
      <c r="Z39" s="55" t="s">
        <v>223</v>
      </c>
      <c r="AA39" s="55" t="s">
        <v>93</v>
      </c>
      <c r="AB39" s="55" t="s">
        <v>211</v>
      </c>
      <c r="AC39" s="55" t="s">
        <v>224</v>
      </c>
      <c r="AD39" s="55" t="s">
        <v>225</v>
      </c>
      <c r="AE39" s="55" t="s">
        <v>226</v>
      </c>
      <c r="AF39" s="62">
        <v>3.98</v>
      </c>
      <c r="AG39" s="62">
        <v>0</v>
      </c>
      <c r="AH39" s="62">
        <v>25270.07</v>
      </c>
      <c r="AI39" s="55"/>
      <c r="AJ39" s="50">
        <f t="shared" si="15"/>
        <v>206.02999999932945</v>
      </c>
      <c r="AK39" s="50">
        <f t="shared" si="16"/>
        <v>0</v>
      </c>
      <c r="AL39" s="43"/>
      <c r="AM39" s="43"/>
      <c r="AN39" s="43">
        <v>206</v>
      </c>
      <c r="AO39" s="43">
        <v>25110.99</v>
      </c>
      <c r="AP39" s="51" t="s">
        <v>67</v>
      </c>
      <c r="AQ39" s="51" t="s">
        <v>67</v>
      </c>
      <c r="AR39" s="51" t="s">
        <v>68</v>
      </c>
      <c r="AS39" s="51"/>
      <c r="AT39" s="51" t="s">
        <v>69</v>
      </c>
      <c r="AU39" s="51" t="s">
        <v>69</v>
      </c>
      <c r="AV39" s="51"/>
      <c r="AW39" s="51"/>
      <c r="AX39" s="51"/>
    </row>
    <row r="40" spans="1:50" s="53" customFormat="1" ht="29.25" hidden="1" customHeight="1" x14ac:dyDescent="0.25">
      <c r="A40" s="65"/>
      <c r="B40" s="66"/>
      <c r="C40" s="66"/>
      <c r="D40" s="102"/>
      <c r="E40" s="66"/>
      <c r="F40" s="66"/>
      <c r="G40" s="84"/>
      <c r="H40" s="84"/>
      <c r="I40" s="66"/>
      <c r="J40" s="69"/>
      <c r="K40" s="69">
        <v>4000000</v>
      </c>
      <c r="L40" s="69"/>
      <c r="M40" s="69">
        <v>4000000</v>
      </c>
      <c r="N40" s="69"/>
      <c r="O40" s="69"/>
      <c r="P40" s="69"/>
      <c r="Q40" s="70"/>
      <c r="R40" s="70">
        <f t="shared" si="5"/>
        <v>4000000</v>
      </c>
      <c r="S40" s="70">
        <f t="shared" si="11"/>
        <v>0</v>
      </c>
      <c r="T40" s="70">
        <f t="shared" si="11"/>
        <v>0</v>
      </c>
      <c r="U40" s="70">
        <f t="shared" si="12"/>
        <v>0</v>
      </c>
      <c r="V40" s="70">
        <f t="shared" si="14"/>
        <v>0</v>
      </c>
      <c r="W40" s="70">
        <f t="shared" si="17"/>
        <v>0</v>
      </c>
      <c r="X40" s="83">
        <v>1</v>
      </c>
      <c r="Y40" s="83">
        <v>1</v>
      </c>
      <c r="Z40" s="66"/>
      <c r="AA40" s="66"/>
      <c r="AB40" s="66"/>
      <c r="AC40" s="66"/>
      <c r="AD40" s="66"/>
      <c r="AE40" s="66"/>
      <c r="AF40" s="75"/>
      <c r="AG40" s="75"/>
      <c r="AH40" s="75"/>
      <c r="AI40" s="66"/>
      <c r="AJ40" s="84"/>
      <c r="AK40" s="84"/>
      <c r="AL40" s="43"/>
      <c r="AM40" s="43"/>
      <c r="AN40" s="43"/>
      <c r="AO40" s="43"/>
      <c r="AP40" s="85"/>
      <c r="AQ40" s="85"/>
      <c r="AR40" s="51"/>
      <c r="AS40" s="51"/>
      <c r="AT40" s="51"/>
      <c r="AU40" s="51"/>
      <c r="AV40" s="51"/>
      <c r="AW40" s="51"/>
      <c r="AX40" s="51"/>
    </row>
    <row r="41" spans="1:50" s="53" customFormat="1" ht="39" hidden="1" customHeight="1" x14ac:dyDescent="0.25">
      <c r="A41" s="36" t="s">
        <v>56</v>
      </c>
      <c r="B41" s="38">
        <v>2011</v>
      </c>
      <c r="C41" s="38" t="s">
        <v>167</v>
      </c>
      <c r="D41" s="92" t="s">
        <v>168</v>
      </c>
      <c r="E41" s="38" t="s">
        <v>59</v>
      </c>
      <c r="F41" s="38" t="s">
        <v>167</v>
      </c>
      <c r="G41" s="90">
        <v>40848</v>
      </c>
      <c r="H41" s="90">
        <v>40848</v>
      </c>
      <c r="I41" s="84"/>
      <c r="J41" s="48">
        <v>16000000</v>
      </c>
      <c r="K41" s="48">
        <v>31000000</v>
      </c>
      <c r="L41" s="69"/>
      <c r="M41" s="69"/>
      <c r="N41" s="48">
        <v>31000000</v>
      </c>
      <c r="O41" s="48">
        <f>4450512.92+26549487.08</f>
        <v>31000000</v>
      </c>
      <c r="P41" s="48">
        <v>31000000</v>
      </c>
      <c r="Q41" s="44">
        <f t="shared" ref="Q41:R59" si="18">J41</f>
        <v>16000000</v>
      </c>
      <c r="R41" s="44">
        <f t="shared" si="18"/>
        <v>31000000</v>
      </c>
      <c r="S41" s="44">
        <f t="shared" si="11"/>
        <v>31000000</v>
      </c>
      <c r="T41" s="44">
        <f t="shared" si="11"/>
        <v>31000000</v>
      </c>
      <c r="U41" s="44">
        <f t="shared" si="12"/>
        <v>31000000</v>
      </c>
      <c r="V41" s="44">
        <f t="shared" si="14"/>
        <v>31000000</v>
      </c>
      <c r="W41" s="44">
        <f t="shared" si="17"/>
        <v>31000000</v>
      </c>
      <c r="X41" s="46">
        <v>1</v>
      </c>
      <c r="Y41" s="46">
        <v>0.99990000000000001</v>
      </c>
      <c r="Z41" s="38" t="s">
        <v>227</v>
      </c>
      <c r="AA41" s="38" t="s">
        <v>170</v>
      </c>
      <c r="AB41" s="38" t="s">
        <v>171</v>
      </c>
      <c r="AC41" s="38">
        <v>7824885</v>
      </c>
      <c r="AD41" s="38" t="s">
        <v>172</v>
      </c>
      <c r="AE41" s="38" t="s">
        <v>228</v>
      </c>
      <c r="AF41" s="48">
        <v>27.19</v>
      </c>
      <c r="AG41" s="48">
        <v>0</v>
      </c>
      <c r="AH41" s="48">
        <v>3262408.3499999992</v>
      </c>
      <c r="AI41" s="38" t="s">
        <v>229</v>
      </c>
      <c r="AJ41" s="50">
        <f t="shared" ref="AJ41:AJ56" si="19">K41-O41</f>
        <v>0</v>
      </c>
      <c r="AK41" s="50">
        <f t="shared" ref="AK41:AK56" si="20">O41-P41</f>
        <v>0</v>
      </c>
      <c r="AL41" s="43"/>
      <c r="AM41" s="43"/>
      <c r="AN41" s="43"/>
      <c r="AO41" s="43"/>
      <c r="AP41" s="51" t="s">
        <v>67</v>
      </c>
      <c r="AQ41" s="51" t="s">
        <v>67</v>
      </c>
      <c r="AR41" s="91" t="s">
        <v>128</v>
      </c>
      <c r="AS41" s="51" t="s">
        <v>108</v>
      </c>
      <c r="AT41" s="51"/>
      <c r="AU41" s="51"/>
      <c r="AV41" s="51"/>
      <c r="AW41" s="51"/>
      <c r="AX41" s="51"/>
    </row>
    <row r="42" spans="1:50" s="53" customFormat="1" ht="51" hidden="1" customHeight="1" x14ac:dyDescent="0.25">
      <c r="A42" s="36" t="s">
        <v>56</v>
      </c>
      <c r="B42" s="38">
        <v>2011</v>
      </c>
      <c r="C42" s="38" t="s">
        <v>230</v>
      </c>
      <c r="D42" s="92" t="s">
        <v>175</v>
      </c>
      <c r="E42" s="38" t="s">
        <v>59</v>
      </c>
      <c r="F42" s="38" t="s">
        <v>80</v>
      </c>
      <c r="G42" s="103">
        <v>40422</v>
      </c>
      <c r="H42" s="103">
        <v>41153</v>
      </c>
      <c r="I42" s="84"/>
      <c r="J42" s="48">
        <v>32611786</v>
      </c>
      <c r="K42" s="48">
        <v>17611786</v>
      </c>
      <c r="L42" s="69"/>
      <c r="M42" s="69"/>
      <c r="N42" s="48">
        <v>17611786</v>
      </c>
      <c r="O42" s="48">
        <v>17611759.43</v>
      </c>
      <c r="P42" s="48">
        <v>17611759.43</v>
      </c>
      <c r="Q42" s="44">
        <f t="shared" si="18"/>
        <v>32611786</v>
      </c>
      <c r="R42" s="44">
        <f t="shared" si="18"/>
        <v>17611786</v>
      </c>
      <c r="S42" s="44">
        <f t="shared" si="11"/>
        <v>17611786</v>
      </c>
      <c r="T42" s="44">
        <f t="shared" si="11"/>
        <v>17611759.43</v>
      </c>
      <c r="U42" s="44">
        <f t="shared" si="12"/>
        <v>17611759.43</v>
      </c>
      <c r="V42" s="44">
        <f t="shared" si="14"/>
        <v>17611759.43</v>
      </c>
      <c r="W42" s="44">
        <f t="shared" si="17"/>
        <v>17611759.43</v>
      </c>
      <c r="X42" s="46">
        <v>1</v>
      </c>
      <c r="Y42" s="46">
        <v>1</v>
      </c>
      <c r="Z42" s="38" t="s">
        <v>231</v>
      </c>
      <c r="AA42" s="38" t="s">
        <v>232</v>
      </c>
      <c r="AB42" s="38" t="s">
        <v>80</v>
      </c>
      <c r="AC42" s="38" t="s">
        <v>233</v>
      </c>
      <c r="AD42" s="38" t="s">
        <v>178</v>
      </c>
      <c r="AE42" s="38" t="s">
        <v>179</v>
      </c>
      <c r="AF42" s="48">
        <v>0</v>
      </c>
      <c r="AG42" s="48">
        <v>0</v>
      </c>
      <c r="AH42" s="48">
        <v>0</v>
      </c>
      <c r="AI42" s="38" t="s">
        <v>234</v>
      </c>
      <c r="AJ42" s="50">
        <f t="shared" si="19"/>
        <v>26.570000000298023</v>
      </c>
      <c r="AK42" s="50">
        <f t="shared" si="20"/>
        <v>0</v>
      </c>
      <c r="AL42" s="43"/>
      <c r="AM42" s="43"/>
      <c r="AN42" s="43">
        <v>406377.1</v>
      </c>
      <c r="AO42" s="43"/>
      <c r="AP42" s="51" t="s">
        <v>67</v>
      </c>
      <c r="AQ42" s="51" t="s">
        <v>67</v>
      </c>
      <c r="AR42" s="91" t="s">
        <v>128</v>
      </c>
      <c r="AS42" s="51" t="s">
        <v>108</v>
      </c>
      <c r="AT42" s="51"/>
      <c r="AU42" s="51"/>
      <c r="AV42" s="51"/>
      <c r="AW42" s="51"/>
      <c r="AX42" s="51"/>
    </row>
    <row r="43" spans="1:50" s="53" customFormat="1" ht="27.75" hidden="1" customHeight="1" x14ac:dyDescent="0.25">
      <c r="A43" s="36" t="s">
        <v>56</v>
      </c>
      <c r="B43" s="38">
        <v>2011</v>
      </c>
      <c r="C43" s="38" t="s">
        <v>87</v>
      </c>
      <c r="D43" s="92" t="s">
        <v>235</v>
      </c>
      <c r="E43" s="38" t="s">
        <v>59</v>
      </c>
      <c r="F43" s="38" t="s">
        <v>87</v>
      </c>
      <c r="G43" s="90">
        <v>41180</v>
      </c>
      <c r="H43" s="90">
        <v>41343</v>
      </c>
      <c r="I43" s="84"/>
      <c r="J43" s="48">
        <v>0</v>
      </c>
      <c r="K43" s="48">
        <v>30000000</v>
      </c>
      <c r="L43" s="69"/>
      <c r="M43" s="69"/>
      <c r="N43" s="48">
        <v>30000000</v>
      </c>
      <c r="O43" s="48">
        <f>29390583.88+587391.16</f>
        <v>29977975.039999999</v>
      </c>
      <c r="P43" s="48">
        <v>29977975.039999999</v>
      </c>
      <c r="Q43" s="44">
        <f t="shared" si="18"/>
        <v>0</v>
      </c>
      <c r="R43" s="44">
        <f t="shared" si="18"/>
        <v>30000000</v>
      </c>
      <c r="S43" s="44">
        <f t="shared" si="11"/>
        <v>30000000</v>
      </c>
      <c r="T43" s="44">
        <f t="shared" si="11"/>
        <v>29977975.039999999</v>
      </c>
      <c r="U43" s="44">
        <f t="shared" si="12"/>
        <v>29977975.039999999</v>
      </c>
      <c r="V43" s="44">
        <f t="shared" si="14"/>
        <v>29977975.039999999</v>
      </c>
      <c r="W43" s="44">
        <f t="shared" si="17"/>
        <v>29977975.039999999</v>
      </c>
      <c r="X43" s="46">
        <v>1</v>
      </c>
      <c r="Y43" s="46">
        <v>1</v>
      </c>
      <c r="Z43" s="38" t="s">
        <v>236</v>
      </c>
      <c r="AA43" s="38" t="s">
        <v>93</v>
      </c>
      <c r="AB43" s="38" t="s">
        <v>117</v>
      </c>
      <c r="AC43" s="38" t="s">
        <v>118</v>
      </c>
      <c r="AD43" s="38" t="s">
        <v>119</v>
      </c>
      <c r="AE43" s="38" t="s">
        <v>120</v>
      </c>
      <c r="AF43" s="48">
        <v>8.86</v>
      </c>
      <c r="AG43" s="48">
        <v>0</v>
      </c>
      <c r="AH43" s="48">
        <v>1028487.41</v>
      </c>
      <c r="AI43" s="38" t="s">
        <v>237</v>
      </c>
      <c r="AJ43" s="50">
        <f t="shared" si="19"/>
        <v>22024.960000000894</v>
      </c>
      <c r="AK43" s="50">
        <f t="shared" si="20"/>
        <v>0</v>
      </c>
      <c r="AL43" s="43"/>
      <c r="AM43" s="43"/>
      <c r="AN43" s="43"/>
      <c r="AO43" s="43"/>
      <c r="AP43" s="51" t="s">
        <v>67</v>
      </c>
      <c r="AQ43" s="51" t="s">
        <v>67</v>
      </c>
      <c r="AR43" s="91" t="s">
        <v>128</v>
      </c>
      <c r="AS43" s="51" t="s">
        <v>108</v>
      </c>
      <c r="AT43" s="51"/>
      <c r="AU43" s="51"/>
      <c r="AV43" s="51"/>
      <c r="AW43" s="51"/>
      <c r="AX43" s="51"/>
    </row>
    <row r="44" spans="1:50" s="53" customFormat="1" ht="60" hidden="1" customHeight="1" x14ac:dyDescent="0.25">
      <c r="A44" s="36" t="s">
        <v>56</v>
      </c>
      <c r="B44" s="38">
        <v>2011</v>
      </c>
      <c r="C44" s="38" t="s">
        <v>70</v>
      </c>
      <c r="D44" s="92" t="s">
        <v>238</v>
      </c>
      <c r="E44" s="38" t="s">
        <v>59</v>
      </c>
      <c r="F44" s="38" t="s">
        <v>70</v>
      </c>
      <c r="G44" s="90">
        <v>41040</v>
      </c>
      <c r="H44" s="90">
        <v>41888</v>
      </c>
      <c r="I44" s="84"/>
      <c r="J44" s="48">
        <v>16000000</v>
      </c>
      <c r="K44" s="48">
        <v>56000000</v>
      </c>
      <c r="L44" s="69"/>
      <c r="M44" s="69"/>
      <c r="N44" s="48">
        <v>56000000</v>
      </c>
      <c r="O44" s="48">
        <v>55316481.82</v>
      </c>
      <c r="P44" s="48">
        <v>55316481.82</v>
      </c>
      <c r="Q44" s="44">
        <f t="shared" si="18"/>
        <v>16000000</v>
      </c>
      <c r="R44" s="44">
        <f t="shared" si="18"/>
        <v>56000000</v>
      </c>
      <c r="S44" s="44">
        <f t="shared" si="11"/>
        <v>56000000</v>
      </c>
      <c r="T44" s="44">
        <f t="shared" si="11"/>
        <v>55316481.82</v>
      </c>
      <c r="U44" s="44">
        <f t="shared" si="12"/>
        <v>55316481.82</v>
      </c>
      <c r="V44" s="44">
        <f t="shared" si="14"/>
        <v>55316481.82</v>
      </c>
      <c r="W44" s="44">
        <f t="shared" si="17"/>
        <v>55316481.82</v>
      </c>
      <c r="X44" s="46">
        <v>1</v>
      </c>
      <c r="Y44" s="46">
        <v>1</v>
      </c>
      <c r="Z44" s="38" t="s">
        <v>239</v>
      </c>
      <c r="AA44" s="38" t="s">
        <v>240</v>
      </c>
      <c r="AB44" s="38" t="s">
        <v>143</v>
      </c>
      <c r="AC44" s="38" t="s">
        <v>185</v>
      </c>
      <c r="AD44" s="38" t="s">
        <v>145</v>
      </c>
      <c r="AE44" s="38" t="s">
        <v>241</v>
      </c>
      <c r="AF44" s="48">
        <v>3172.85</v>
      </c>
      <c r="AG44" s="48">
        <v>0</v>
      </c>
      <c r="AH44" s="48">
        <v>3098956.5700000022</v>
      </c>
      <c r="AI44" s="38" t="s">
        <v>242</v>
      </c>
      <c r="AJ44" s="50">
        <f t="shared" si="19"/>
        <v>683518.1799999997</v>
      </c>
      <c r="AK44" s="50">
        <f t="shared" si="20"/>
        <v>0</v>
      </c>
      <c r="AL44" s="43"/>
      <c r="AM44" s="43"/>
      <c r="AN44" s="43"/>
      <c r="AO44" s="43"/>
      <c r="AP44" s="51" t="s">
        <v>67</v>
      </c>
      <c r="AQ44" s="51" t="s">
        <v>67</v>
      </c>
      <c r="AR44" s="91" t="s">
        <v>128</v>
      </c>
      <c r="AS44" s="51" t="s">
        <v>108</v>
      </c>
      <c r="AT44" s="51"/>
      <c r="AU44" s="51"/>
      <c r="AV44" s="51"/>
      <c r="AW44" s="51"/>
      <c r="AX44" s="51"/>
    </row>
    <row r="45" spans="1:50" s="53" customFormat="1" ht="60" hidden="1" customHeight="1" x14ac:dyDescent="0.25">
      <c r="A45" s="36" t="s">
        <v>56</v>
      </c>
      <c r="B45" s="38">
        <v>2011</v>
      </c>
      <c r="C45" s="38" t="s">
        <v>57</v>
      </c>
      <c r="D45" s="92" t="s">
        <v>243</v>
      </c>
      <c r="E45" s="38" t="s">
        <v>59</v>
      </c>
      <c r="F45" s="38" t="s">
        <v>57</v>
      </c>
      <c r="G45" s="90">
        <v>40945</v>
      </c>
      <c r="H45" s="90">
        <v>41333</v>
      </c>
      <c r="I45" s="84"/>
      <c r="J45" s="48">
        <v>40000000</v>
      </c>
      <c r="K45" s="41">
        <f>J45+L45+M45</f>
        <v>40000000</v>
      </c>
      <c r="L45" s="69"/>
      <c r="M45" s="69"/>
      <c r="N45" s="48">
        <v>40000000</v>
      </c>
      <c r="O45" s="48">
        <v>39950959.049999997</v>
      </c>
      <c r="P45" s="48">
        <v>39950959.049999997</v>
      </c>
      <c r="Q45" s="44">
        <f t="shared" si="18"/>
        <v>40000000</v>
      </c>
      <c r="R45" s="44">
        <f t="shared" si="18"/>
        <v>40000000</v>
      </c>
      <c r="S45" s="44">
        <f t="shared" si="11"/>
        <v>40000000</v>
      </c>
      <c r="T45" s="44">
        <f t="shared" si="11"/>
        <v>39950959.049999997</v>
      </c>
      <c r="U45" s="44">
        <f t="shared" si="12"/>
        <v>39950959.049999997</v>
      </c>
      <c r="V45" s="44">
        <f t="shared" si="14"/>
        <v>39950959.049999997</v>
      </c>
      <c r="W45" s="44">
        <f t="shared" si="17"/>
        <v>39950959.049999997</v>
      </c>
      <c r="X45" s="46">
        <v>1</v>
      </c>
      <c r="Y45" s="46">
        <v>1</v>
      </c>
      <c r="Z45" s="38" t="s">
        <v>244</v>
      </c>
      <c r="AA45" s="38" t="s">
        <v>198</v>
      </c>
      <c r="AB45" s="38" t="s">
        <v>199</v>
      </c>
      <c r="AC45" s="38" t="s">
        <v>245</v>
      </c>
      <c r="AD45" s="38" t="s">
        <v>246</v>
      </c>
      <c r="AE45" s="38" t="s">
        <v>247</v>
      </c>
      <c r="AF45" s="48">
        <v>71203.69</v>
      </c>
      <c r="AG45" s="48">
        <v>0</v>
      </c>
      <c r="AH45" s="48">
        <v>49040.95</v>
      </c>
      <c r="AI45" s="38" t="s">
        <v>248</v>
      </c>
      <c r="AJ45" s="50">
        <f t="shared" si="19"/>
        <v>49040.95000000298</v>
      </c>
      <c r="AK45" s="50">
        <f t="shared" si="20"/>
        <v>0</v>
      </c>
      <c r="AL45" s="43"/>
      <c r="AM45" s="43"/>
      <c r="AN45" s="43"/>
      <c r="AO45" s="43"/>
      <c r="AP45" s="51" t="s">
        <v>67</v>
      </c>
      <c r="AQ45" s="51" t="s">
        <v>67</v>
      </c>
      <c r="AR45" s="51" t="s">
        <v>68</v>
      </c>
      <c r="AS45" s="51"/>
      <c r="AT45" s="52" t="s">
        <v>69</v>
      </c>
      <c r="AU45" s="52" t="s">
        <v>69</v>
      </c>
      <c r="AV45" s="51"/>
      <c r="AW45" s="51"/>
      <c r="AX45" s="51"/>
    </row>
    <row r="46" spans="1:50" s="53" customFormat="1" ht="60" hidden="1" customHeight="1" x14ac:dyDescent="0.25">
      <c r="A46" s="36" t="s">
        <v>56</v>
      </c>
      <c r="B46" s="38">
        <v>2011</v>
      </c>
      <c r="C46" s="38" t="s">
        <v>57</v>
      </c>
      <c r="D46" s="92" t="s">
        <v>249</v>
      </c>
      <c r="E46" s="38" t="s">
        <v>59</v>
      </c>
      <c r="F46" s="38" t="s">
        <v>57</v>
      </c>
      <c r="G46" s="90">
        <v>40945</v>
      </c>
      <c r="H46" s="90">
        <v>41678</v>
      </c>
      <c r="I46" s="84"/>
      <c r="J46" s="48">
        <v>46000000</v>
      </c>
      <c r="K46" s="41">
        <f>J46+L46+M46</f>
        <v>46000000</v>
      </c>
      <c r="L46" s="69"/>
      <c r="M46" s="69"/>
      <c r="N46" s="48">
        <v>46000000</v>
      </c>
      <c r="O46" s="48">
        <v>46000000</v>
      </c>
      <c r="P46" s="48">
        <v>46000000</v>
      </c>
      <c r="Q46" s="44">
        <f t="shared" si="18"/>
        <v>46000000</v>
      </c>
      <c r="R46" s="44">
        <f t="shared" si="18"/>
        <v>46000000</v>
      </c>
      <c r="S46" s="44">
        <f t="shared" si="11"/>
        <v>46000000</v>
      </c>
      <c r="T46" s="44">
        <f t="shared" si="11"/>
        <v>46000000</v>
      </c>
      <c r="U46" s="44">
        <f t="shared" si="12"/>
        <v>46000000</v>
      </c>
      <c r="V46" s="44">
        <f t="shared" si="14"/>
        <v>46000000</v>
      </c>
      <c r="W46" s="44">
        <f t="shared" si="17"/>
        <v>46000000</v>
      </c>
      <c r="X46" s="46">
        <v>1</v>
      </c>
      <c r="Y46" s="46">
        <v>1</v>
      </c>
      <c r="Z46" s="38" t="s">
        <v>250</v>
      </c>
      <c r="AA46" s="38" t="s">
        <v>198</v>
      </c>
      <c r="AB46" s="38" t="s">
        <v>199</v>
      </c>
      <c r="AC46" s="38" t="s">
        <v>251</v>
      </c>
      <c r="AD46" s="38" t="s">
        <v>252</v>
      </c>
      <c r="AE46" s="38" t="s">
        <v>253</v>
      </c>
      <c r="AF46" s="48">
        <v>65428.72</v>
      </c>
      <c r="AG46" s="48">
        <v>0</v>
      </c>
      <c r="AH46" s="48">
        <v>86242.52</v>
      </c>
      <c r="AI46" s="38" t="s">
        <v>248</v>
      </c>
      <c r="AJ46" s="50">
        <f t="shared" si="19"/>
        <v>0</v>
      </c>
      <c r="AK46" s="50">
        <f t="shared" si="20"/>
        <v>0</v>
      </c>
      <c r="AL46" s="43"/>
      <c r="AM46" s="43"/>
      <c r="AN46" s="43"/>
      <c r="AO46" s="43"/>
      <c r="AP46" s="51" t="s">
        <v>67</v>
      </c>
      <c r="AQ46" s="51" t="s">
        <v>67</v>
      </c>
      <c r="AR46" s="51" t="s">
        <v>68</v>
      </c>
      <c r="AS46" s="51"/>
      <c r="AT46" s="52" t="s">
        <v>69</v>
      </c>
      <c r="AU46" s="52" t="s">
        <v>69</v>
      </c>
      <c r="AV46" s="51"/>
      <c r="AW46" s="51"/>
      <c r="AX46" s="51"/>
    </row>
    <row r="47" spans="1:50" s="53" customFormat="1" ht="48" hidden="1" customHeight="1" x14ac:dyDescent="0.25">
      <c r="A47" s="36" t="s">
        <v>56</v>
      </c>
      <c r="B47" s="38">
        <v>2011</v>
      </c>
      <c r="C47" s="38" t="s">
        <v>87</v>
      </c>
      <c r="D47" s="92" t="s">
        <v>254</v>
      </c>
      <c r="E47" s="38" t="s">
        <v>59</v>
      </c>
      <c r="F47" s="38" t="s">
        <v>87</v>
      </c>
      <c r="G47" s="90">
        <v>40999</v>
      </c>
      <c r="H47" s="90">
        <v>41148</v>
      </c>
      <c r="I47" s="84"/>
      <c r="J47" s="48">
        <v>190000000</v>
      </c>
      <c r="K47" s="41">
        <v>120000000</v>
      </c>
      <c r="L47" s="69"/>
      <c r="M47" s="69"/>
      <c r="N47" s="48">
        <v>120000000</v>
      </c>
      <c r="O47" s="48">
        <v>120000000</v>
      </c>
      <c r="P47" s="48">
        <v>107820599.93000001</v>
      </c>
      <c r="Q47" s="44">
        <f t="shared" si="18"/>
        <v>190000000</v>
      </c>
      <c r="R47" s="44">
        <v>120000000</v>
      </c>
      <c r="S47" s="44">
        <f t="shared" si="11"/>
        <v>120000000</v>
      </c>
      <c r="T47" s="44">
        <f t="shared" si="11"/>
        <v>120000000</v>
      </c>
      <c r="U47" s="44">
        <f t="shared" si="12"/>
        <v>107820599.93000001</v>
      </c>
      <c r="V47" s="44">
        <f t="shared" si="14"/>
        <v>107820599.93000001</v>
      </c>
      <c r="W47" s="44">
        <f t="shared" si="17"/>
        <v>107820599.93000001</v>
      </c>
      <c r="X47" s="46">
        <v>1</v>
      </c>
      <c r="Y47" s="46">
        <v>0.95899999999999996</v>
      </c>
      <c r="Z47" s="38" t="s">
        <v>255</v>
      </c>
      <c r="AA47" s="38" t="s">
        <v>93</v>
      </c>
      <c r="AB47" s="38" t="s">
        <v>117</v>
      </c>
      <c r="AC47" s="38" t="s">
        <v>256</v>
      </c>
      <c r="AD47" s="38" t="s">
        <v>257</v>
      </c>
      <c r="AE47" s="38" t="s">
        <v>258</v>
      </c>
      <c r="AF47" s="48">
        <v>102.51</v>
      </c>
      <c r="AG47" s="48"/>
      <c r="AH47" s="48">
        <v>12300802.640000001</v>
      </c>
      <c r="AI47" s="38"/>
      <c r="AJ47" s="50">
        <f t="shared" si="19"/>
        <v>0</v>
      </c>
      <c r="AK47" s="50">
        <f t="shared" si="20"/>
        <v>12179400.069999993</v>
      </c>
      <c r="AL47" s="43"/>
      <c r="AM47" s="43"/>
      <c r="AN47" s="43">
        <v>12179400.15</v>
      </c>
      <c r="AO47" s="43">
        <v>8285.7800000000007</v>
      </c>
      <c r="AP47" s="51" t="s">
        <v>67</v>
      </c>
      <c r="AQ47" s="51" t="s">
        <v>67</v>
      </c>
      <c r="AR47" s="91" t="s">
        <v>128</v>
      </c>
      <c r="AS47" s="51" t="s">
        <v>108</v>
      </c>
      <c r="AT47" s="51"/>
      <c r="AU47" s="51"/>
      <c r="AV47" s="51"/>
      <c r="AW47" s="51"/>
      <c r="AX47" s="51"/>
    </row>
    <row r="48" spans="1:50" s="53" customFormat="1" ht="50.25" hidden="1" customHeight="1" x14ac:dyDescent="0.25">
      <c r="A48" s="36" t="s">
        <v>56</v>
      </c>
      <c r="B48" s="38">
        <v>2011</v>
      </c>
      <c r="C48" s="38" t="s">
        <v>106</v>
      </c>
      <c r="D48" s="92" t="s">
        <v>259</v>
      </c>
      <c r="E48" s="38" t="s">
        <v>89</v>
      </c>
      <c r="F48" s="38" t="s">
        <v>216</v>
      </c>
      <c r="G48" s="90">
        <v>40995</v>
      </c>
      <c r="H48" s="90">
        <v>41575</v>
      </c>
      <c r="I48" s="84"/>
      <c r="J48" s="48">
        <v>4000000</v>
      </c>
      <c r="K48" s="41">
        <f>J48+L48+M48</f>
        <v>4000000</v>
      </c>
      <c r="L48" s="69"/>
      <c r="M48" s="69"/>
      <c r="N48" s="48">
        <v>4000000</v>
      </c>
      <c r="O48" s="48">
        <v>3994400</v>
      </c>
      <c r="P48" s="48">
        <v>3994400</v>
      </c>
      <c r="Q48" s="44">
        <f t="shared" si="18"/>
        <v>4000000</v>
      </c>
      <c r="R48" s="44">
        <f t="shared" si="18"/>
        <v>4000000</v>
      </c>
      <c r="S48" s="44">
        <f t="shared" si="11"/>
        <v>4000000</v>
      </c>
      <c r="T48" s="44">
        <f t="shared" si="11"/>
        <v>3994400</v>
      </c>
      <c r="U48" s="44">
        <f t="shared" si="12"/>
        <v>3994400</v>
      </c>
      <c r="V48" s="44">
        <f t="shared" si="14"/>
        <v>3994400</v>
      </c>
      <c r="W48" s="44">
        <f t="shared" si="17"/>
        <v>3994400</v>
      </c>
      <c r="X48" s="46">
        <v>0.99860000000000004</v>
      </c>
      <c r="Y48" s="46">
        <v>1</v>
      </c>
      <c r="Z48" s="38" t="s">
        <v>260</v>
      </c>
      <c r="AA48" s="38" t="s">
        <v>198</v>
      </c>
      <c r="AB48" s="38" t="s">
        <v>108</v>
      </c>
      <c r="AC48" s="38">
        <v>1901637401</v>
      </c>
      <c r="AD48" s="38" t="s">
        <v>261</v>
      </c>
      <c r="AE48" s="38"/>
      <c r="AF48" s="48">
        <v>1.98</v>
      </c>
      <c r="AG48" s="48">
        <v>0</v>
      </c>
      <c r="AH48" s="48">
        <v>23043.59</v>
      </c>
      <c r="AI48" s="38"/>
      <c r="AJ48" s="50">
        <f t="shared" si="19"/>
        <v>5600</v>
      </c>
      <c r="AK48" s="50">
        <f t="shared" si="20"/>
        <v>0</v>
      </c>
      <c r="AL48" s="43"/>
      <c r="AM48" s="43"/>
      <c r="AN48" s="43"/>
      <c r="AO48" s="43"/>
      <c r="AP48" s="51" t="s">
        <v>67</v>
      </c>
      <c r="AQ48" s="51" t="s">
        <v>67</v>
      </c>
      <c r="AR48" s="51" t="s">
        <v>68</v>
      </c>
      <c r="AS48" s="51"/>
      <c r="AT48" s="51" t="s">
        <v>69</v>
      </c>
      <c r="AU48" s="51" t="s">
        <v>69</v>
      </c>
      <c r="AV48" s="51"/>
      <c r="AW48" s="51"/>
      <c r="AX48" s="51"/>
    </row>
    <row r="49" spans="1:50" s="53" customFormat="1" ht="60" hidden="1" customHeight="1" x14ac:dyDescent="0.25">
      <c r="A49" s="36" t="s">
        <v>56</v>
      </c>
      <c r="B49" s="38">
        <v>2012</v>
      </c>
      <c r="C49" s="38" t="s">
        <v>165</v>
      </c>
      <c r="D49" s="92" t="s">
        <v>262</v>
      </c>
      <c r="E49" s="38" t="s">
        <v>59</v>
      </c>
      <c r="F49" s="38" t="s">
        <v>80</v>
      </c>
      <c r="G49" s="90">
        <v>40848</v>
      </c>
      <c r="H49" s="90">
        <v>41122</v>
      </c>
      <c r="I49" s="84"/>
      <c r="J49" s="48">
        <v>3621527.3</v>
      </c>
      <c r="K49" s="48">
        <v>3621527.3</v>
      </c>
      <c r="L49" s="69"/>
      <c r="M49" s="69"/>
      <c r="N49" s="48">
        <v>3621527.3</v>
      </c>
      <c r="O49" s="48">
        <v>3621554</v>
      </c>
      <c r="P49" s="48">
        <v>3621553.94</v>
      </c>
      <c r="Q49" s="44">
        <f t="shared" si="18"/>
        <v>3621527.3</v>
      </c>
      <c r="R49" s="44">
        <f t="shared" si="18"/>
        <v>3621527.3</v>
      </c>
      <c r="S49" s="44">
        <f t="shared" ref="S49:T59" si="21">N49</f>
        <v>3621527.3</v>
      </c>
      <c r="T49" s="44">
        <f t="shared" si="11"/>
        <v>3621554</v>
      </c>
      <c r="U49" s="44">
        <f t="shared" si="12"/>
        <v>3621553.94</v>
      </c>
      <c r="V49" s="44">
        <f t="shared" si="14"/>
        <v>3621553.94</v>
      </c>
      <c r="W49" s="44">
        <f t="shared" si="17"/>
        <v>3621553.94</v>
      </c>
      <c r="X49" s="46">
        <v>1</v>
      </c>
      <c r="Y49" s="46">
        <v>1</v>
      </c>
      <c r="Z49" s="38" t="s">
        <v>263</v>
      </c>
      <c r="AA49" s="38" t="s">
        <v>170</v>
      </c>
      <c r="AB49" s="38" t="s">
        <v>80</v>
      </c>
      <c r="AC49" s="38" t="s">
        <v>233</v>
      </c>
      <c r="AD49" s="38" t="s">
        <v>178</v>
      </c>
      <c r="AE49" s="38" t="s">
        <v>179</v>
      </c>
      <c r="AF49" s="48">
        <v>0</v>
      </c>
      <c r="AG49" s="48">
        <v>26.64</v>
      </c>
      <c r="AH49" s="48">
        <v>0</v>
      </c>
      <c r="AI49" s="38" t="s">
        <v>264</v>
      </c>
      <c r="AJ49" s="50">
        <f t="shared" si="19"/>
        <v>-26.700000000186265</v>
      </c>
      <c r="AK49" s="50">
        <f t="shared" si="20"/>
        <v>6.0000000055879354E-2</v>
      </c>
      <c r="AL49" s="43"/>
      <c r="AM49" s="43"/>
      <c r="AN49" s="43"/>
      <c r="AO49" s="43"/>
      <c r="AP49" s="51" t="s">
        <v>67</v>
      </c>
      <c r="AQ49" s="51" t="s">
        <v>67</v>
      </c>
      <c r="AR49" s="91" t="s">
        <v>265</v>
      </c>
      <c r="AS49" s="51" t="s">
        <v>108</v>
      </c>
      <c r="AT49" s="51"/>
      <c r="AU49" s="51"/>
      <c r="AV49" s="51"/>
      <c r="AW49" s="51"/>
      <c r="AX49" s="51"/>
    </row>
    <row r="50" spans="1:50" s="53" customFormat="1" ht="33.75" hidden="1" customHeight="1" x14ac:dyDescent="0.25">
      <c r="A50" s="36" t="s">
        <v>56</v>
      </c>
      <c r="B50" s="38">
        <v>2012</v>
      </c>
      <c r="C50" s="38" t="s">
        <v>87</v>
      </c>
      <c r="D50" s="92" t="s">
        <v>266</v>
      </c>
      <c r="E50" s="38" t="s">
        <v>59</v>
      </c>
      <c r="F50" s="38" t="s">
        <v>87</v>
      </c>
      <c r="G50" s="90">
        <v>41169</v>
      </c>
      <c r="H50" s="90">
        <v>41483</v>
      </c>
      <c r="I50" s="84"/>
      <c r="J50" s="48">
        <v>60000000</v>
      </c>
      <c r="K50" s="48">
        <v>60000000</v>
      </c>
      <c r="L50" s="69"/>
      <c r="M50" s="69"/>
      <c r="N50" s="48">
        <v>60000000</v>
      </c>
      <c r="O50" s="48">
        <f>57990843.48+1159816.87</f>
        <v>59150660.349999994</v>
      </c>
      <c r="P50" s="48">
        <f>57990843.48+1159816.87</f>
        <v>59150660.349999994</v>
      </c>
      <c r="Q50" s="44">
        <f t="shared" si="18"/>
        <v>60000000</v>
      </c>
      <c r="R50" s="44">
        <f t="shared" si="18"/>
        <v>60000000</v>
      </c>
      <c r="S50" s="44">
        <f t="shared" si="21"/>
        <v>60000000</v>
      </c>
      <c r="T50" s="44">
        <f t="shared" si="11"/>
        <v>59150660.349999994</v>
      </c>
      <c r="U50" s="44">
        <f t="shared" si="12"/>
        <v>59150660.349999994</v>
      </c>
      <c r="V50" s="44">
        <f t="shared" si="14"/>
        <v>59150660.349999994</v>
      </c>
      <c r="W50" s="44">
        <f t="shared" si="17"/>
        <v>59150660.349999994</v>
      </c>
      <c r="X50" s="46">
        <v>1</v>
      </c>
      <c r="Y50" s="46">
        <v>1</v>
      </c>
      <c r="Z50" s="38" t="s">
        <v>267</v>
      </c>
      <c r="AA50" s="38" t="s">
        <v>93</v>
      </c>
      <c r="AB50" s="38" t="s">
        <v>117</v>
      </c>
      <c r="AC50" s="38" t="s">
        <v>126</v>
      </c>
      <c r="AD50" s="38" t="s">
        <v>119</v>
      </c>
      <c r="AE50" s="38" t="s">
        <v>127</v>
      </c>
      <c r="AF50" s="48">
        <v>462.54</v>
      </c>
      <c r="AG50" s="48">
        <v>3334.83</v>
      </c>
      <c r="AH50" s="88"/>
      <c r="AI50" s="38" t="s">
        <v>268</v>
      </c>
      <c r="AJ50" s="50">
        <f t="shared" si="19"/>
        <v>849339.65000000596</v>
      </c>
      <c r="AK50" s="50">
        <f t="shared" si="20"/>
        <v>0</v>
      </c>
      <c r="AL50" s="43"/>
      <c r="AM50" s="43"/>
      <c r="AN50" s="43"/>
      <c r="AO50" s="43"/>
      <c r="AP50" s="51" t="s">
        <v>67</v>
      </c>
      <c r="AQ50" s="51" t="s">
        <v>67</v>
      </c>
      <c r="AR50" s="91" t="s">
        <v>128</v>
      </c>
      <c r="AS50" s="51" t="s">
        <v>108</v>
      </c>
      <c r="AT50" s="51"/>
      <c r="AU50" s="51"/>
      <c r="AV50" s="51"/>
      <c r="AW50" s="51"/>
      <c r="AX50" s="51"/>
    </row>
    <row r="51" spans="1:50" s="53" customFormat="1" ht="60" hidden="1" customHeight="1" x14ac:dyDescent="0.25">
      <c r="A51" s="36" t="s">
        <v>56</v>
      </c>
      <c r="B51" s="38">
        <v>2012</v>
      </c>
      <c r="C51" s="38" t="s">
        <v>70</v>
      </c>
      <c r="D51" s="92" t="s">
        <v>269</v>
      </c>
      <c r="E51" s="38" t="s">
        <v>59</v>
      </c>
      <c r="F51" s="38" t="s">
        <v>70</v>
      </c>
      <c r="G51" s="90">
        <v>41708</v>
      </c>
      <c r="H51" s="90" t="s">
        <v>270</v>
      </c>
      <c r="I51" s="84"/>
      <c r="J51" s="48">
        <v>20000000</v>
      </c>
      <c r="K51" s="48">
        <v>20000000</v>
      </c>
      <c r="L51" s="69"/>
      <c r="M51" s="69"/>
      <c r="N51" s="48">
        <v>20000000</v>
      </c>
      <c r="O51" s="48">
        <v>17297153.489999998</v>
      </c>
      <c r="P51" s="48">
        <v>17150196.379999999</v>
      </c>
      <c r="Q51" s="44">
        <f t="shared" si="18"/>
        <v>20000000</v>
      </c>
      <c r="R51" s="44">
        <f t="shared" si="18"/>
        <v>20000000</v>
      </c>
      <c r="S51" s="44">
        <f t="shared" si="21"/>
        <v>20000000</v>
      </c>
      <c r="T51" s="44">
        <f t="shared" si="11"/>
        <v>17297153.489999998</v>
      </c>
      <c r="U51" s="44">
        <f t="shared" si="12"/>
        <v>17150196.379999999</v>
      </c>
      <c r="V51" s="44">
        <f t="shared" si="14"/>
        <v>17150196.379999999</v>
      </c>
      <c r="W51" s="44">
        <f t="shared" si="17"/>
        <v>17150196.379999999</v>
      </c>
      <c r="X51" s="46">
        <v>0.98</v>
      </c>
      <c r="Y51" s="46">
        <v>0.73050000000000004</v>
      </c>
      <c r="Z51" s="38" t="s">
        <v>271</v>
      </c>
      <c r="AA51" s="38" t="s">
        <v>240</v>
      </c>
      <c r="AB51" s="38" t="s">
        <v>143</v>
      </c>
      <c r="AC51" s="38" t="s">
        <v>185</v>
      </c>
      <c r="AD51" s="38" t="s">
        <v>145</v>
      </c>
      <c r="AE51" s="38" t="s">
        <v>241</v>
      </c>
      <c r="AF51" s="48">
        <v>64.3</v>
      </c>
      <c r="AG51" s="48"/>
      <c r="AH51" s="48">
        <v>6738239.6500000004</v>
      </c>
      <c r="AI51" s="38" t="s">
        <v>272</v>
      </c>
      <c r="AJ51" s="50">
        <f t="shared" si="19"/>
        <v>2702846.5100000016</v>
      </c>
      <c r="AK51" s="50">
        <f t="shared" si="20"/>
        <v>146957.1099999994</v>
      </c>
      <c r="AL51" s="43"/>
      <c r="AM51" s="43"/>
      <c r="AN51" s="43"/>
      <c r="AO51" s="43"/>
      <c r="AP51" s="51" t="s">
        <v>273</v>
      </c>
      <c r="AQ51" s="51" t="s">
        <v>273</v>
      </c>
      <c r="AR51" s="91" t="s">
        <v>128</v>
      </c>
      <c r="AS51" s="51" t="s">
        <v>108</v>
      </c>
      <c r="AT51" s="51"/>
      <c r="AU51" s="51"/>
      <c r="AV51" s="51"/>
      <c r="AW51" s="51"/>
      <c r="AX51" s="51"/>
    </row>
    <row r="52" spans="1:50" s="53" customFormat="1" ht="37.5" hidden="1" customHeight="1" x14ac:dyDescent="0.25">
      <c r="A52" s="36" t="s">
        <v>56</v>
      </c>
      <c r="B52" s="38">
        <v>2012</v>
      </c>
      <c r="C52" s="38" t="s">
        <v>167</v>
      </c>
      <c r="D52" s="92" t="s">
        <v>274</v>
      </c>
      <c r="E52" s="38" t="s">
        <v>59</v>
      </c>
      <c r="F52" s="38" t="s">
        <v>167</v>
      </c>
      <c r="G52" s="90">
        <v>41327</v>
      </c>
      <c r="H52" s="90">
        <v>41543</v>
      </c>
      <c r="I52" s="84"/>
      <c r="J52" s="48">
        <v>6000000</v>
      </c>
      <c r="K52" s="48">
        <v>6000000</v>
      </c>
      <c r="L52" s="69"/>
      <c r="M52" s="69"/>
      <c r="N52" s="48">
        <v>6000000</v>
      </c>
      <c r="O52" s="48">
        <f>1483528.38+4491099.74</f>
        <v>5974628.1200000001</v>
      </c>
      <c r="P52" s="48">
        <f>1483528.38+3491099.73</f>
        <v>4974628.1099999994</v>
      </c>
      <c r="Q52" s="44">
        <f t="shared" si="18"/>
        <v>6000000</v>
      </c>
      <c r="R52" s="44">
        <f t="shared" si="18"/>
        <v>6000000</v>
      </c>
      <c r="S52" s="44">
        <f t="shared" si="21"/>
        <v>6000000</v>
      </c>
      <c r="T52" s="44">
        <f t="shared" si="11"/>
        <v>5974628.1200000001</v>
      </c>
      <c r="U52" s="44">
        <f t="shared" si="12"/>
        <v>4974628.1099999994</v>
      </c>
      <c r="V52" s="44">
        <f t="shared" si="14"/>
        <v>4974628.1099999994</v>
      </c>
      <c r="W52" s="44">
        <f t="shared" si="17"/>
        <v>4974628.1099999994</v>
      </c>
      <c r="X52" s="46">
        <v>1</v>
      </c>
      <c r="Y52" s="46">
        <v>0.97</v>
      </c>
      <c r="Z52" s="38" t="s">
        <v>275</v>
      </c>
      <c r="AA52" s="38" t="s">
        <v>170</v>
      </c>
      <c r="AB52" s="38" t="s">
        <v>171</v>
      </c>
      <c r="AC52" s="38">
        <v>7824885</v>
      </c>
      <c r="AD52" s="38" t="s">
        <v>172</v>
      </c>
      <c r="AE52" s="38" t="s">
        <v>228</v>
      </c>
      <c r="AF52" s="48">
        <v>27.19</v>
      </c>
      <c r="AG52" s="48">
        <v>0</v>
      </c>
      <c r="AH52" s="48">
        <v>3262408.3499999992</v>
      </c>
      <c r="AI52" s="38" t="s">
        <v>229</v>
      </c>
      <c r="AJ52" s="50">
        <f t="shared" si="19"/>
        <v>25371.879999999888</v>
      </c>
      <c r="AK52" s="50">
        <f t="shared" si="20"/>
        <v>1000000.0100000007</v>
      </c>
      <c r="AL52" s="43"/>
      <c r="AM52" s="43"/>
      <c r="AN52" s="43"/>
      <c r="AO52" s="43"/>
      <c r="AP52" s="51" t="s">
        <v>67</v>
      </c>
      <c r="AQ52" s="51" t="s">
        <v>67</v>
      </c>
      <c r="AR52" s="91" t="s">
        <v>128</v>
      </c>
      <c r="AS52" s="51" t="s">
        <v>108</v>
      </c>
      <c r="AT52" s="51"/>
      <c r="AU52" s="51"/>
      <c r="AV52" s="51"/>
      <c r="AW52" s="51"/>
      <c r="AX52" s="51"/>
    </row>
    <row r="53" spans="1:50" s="53" customFormat="1" ht="28.5" hidden="1" customHeight="1" x14ac:dyDescent="0.25">
      <c r="A53" s="36" t="s">
        <v>56</v>
      </c>
      <c r="B53" s="38">
        <v>2012</v>
      </c>
      <c r="C53" s="38" t="s">
        <v>167</v>
      </c>
      <c r="D53" s="92" t="s">
        <v>276</v>
      </c>
      <c r="E53" s="38" t="s">
        <v>59</v>
      </c>
      <c r="F53" s="38" t="s">
        <v>167</v>
      </c>
      <c r="G53" s="90">
        <v>41372</v>
      </c>
      <c r="H53" s="90">
        <v>41461</v>
      </c>
      <c r="I53" s="84"/>
      <c r="J53" s="48">
        <v>4000000</v>
      </c>
      <c r="K53" s="48">
        <v>4000000</v>
      </c>
      <c r="L53" s="69"/>
      <c r="M53" s="69"/>
      <c r="N53" s="48">
        <v>4000000</v>
      </c>
      <c r="O53" s="48">
        <v>3958936</v>
      </c>
      <c r="P53" s="48">
        <v>3958936</v>
      </c>
      <c r="Q53" s="44">
        <f t="shared" si="18"/>
        <v>4000000</v>
      </c>
      <c r="R53" s="44">
        <f t="shared" si="18"/>
        <v>4000000</v>
      </c>
      <c r="S53" s="44">
        <f t="shared" si="21"/>
        <v>4000000</v>
      </c>
      <c r="T53" s="44">
        <f t="shared" si="21"/>
        <v>3958936</v>
      </c>
      <c r="U53" s="44">
        <f t="shared" si="12"/>
        <v>3958936</v>
      </c>
      <c r="V53" s="44">
        <f t="shared" si="14"/>
        <v>3958936</v>
      </c>
      <c r="W53" s="44">
        <f t="shared" si="17"/>
        <v>3958936</v>
      </c>
      <c r="X53" s="46">
        <v>1</v>
      </c>
      <c r="Y53" s="46">
        <v>1</v>
      </c>
      <c r="Z53" s="38" t="s">
        <v>277</v>
      </c>
      <c r="AA53" s="38" t="s">
        <v>170</v>
      </c>
      <c r="AB53" s="38" t="s">
        <v>171</v>
      </c>
      <c r="AC53" s="38" t="s">
        <v>278</v>
      </c>
      <c r="AD53" s="38" t="s">
        <v>279</v>
      </c>
      <c r="AE53" s="38" t="s">
        <v>280</v>
      </c>
      <c r="AF53" s="48">
        <v>597.35</v>
      </c>
      <c r="AG53" s="48">
        <v>0</v>
      </c>
      <c r="AH53" s="48">
        <v>39941.949999999997</v>
      </c>
      <c r="AI53" s="38" t="s">
        <v>281</v>
      </c>
      <c r="AJ53" s="50">
        <f t="shared" si="19"/>
        <v>41064</v>
      </c>
      <c r="AK53" s="50">
        <f t="shared" si="20"/>
        <v>0</v>
      </c>
      <c r="AL53" s="43"/>
      <c r="AM53" s="43"/>
      <c r="AN53" s="43"/>
      <c r="AO53" s="43"/>
      <c r="AP53" s="51" t="s">
        <v>67</v>
      </c>
      <c r="AQ53" s="51" t="s">
        <v>67</v>
      </c>
      <c r="AR53" s="51" t="s">
        <v>68</v>
      </c>
      <c r="AS53" s="51"/>
      <c r="AT53" s="51" t="s">
        <v>69</v>
      </c>
      <c r="AU53" s="51"/>
      <c r="AV53" s="51"/>
      <c r="AW53" s="51"/>
      <c r="AX53" s="51"/>
    </row>
    <row r="54" spans="1:50" s="53" customFormat="1" ht="75" hidden="1" customHeight="1" x14ac:dyDescent="0.25">
      <c r="A54" s="36" t="s">
        <v>56</v>
      </c>
      <c r="B54" s="38">
        <v>2012</v>
      </c>
      <c r="C54" s="38" t="s">
        <v>57</v>
      </c>
      <c r="D54" s="92" t="s">
        <v>282</v>
      </c>
      <c r="E54" s="38" t="s">
        <v>59</v>
      </c>
      <c r="F54" s="38" t="s">
        <v>57</v>
      </c>
      <c r="G54" s="105">
        <v>41316</v>
      </c>
      <c r="H54" s="105">
        <v>41496</v>
      </c>
      <c r="I54" s="84"/>
      <c r="J54" s="48">
        <v>52000000</v>
      </c>
      <c r="K54" s="48">
        <v>52000000</v>
      </c>
      <c r="L54" s="69"/>
      <c r="M54" s="69"/>
      <c r="N54" s="48">
        <v>52000000</v>
      </c>
      <c r="O54" s="48">
        <v>52000000</v>
      </c>
      <c r="P54" s="48">
        <v>51907033.200000003</v>
      </c>
      <c r="Q54" s="44">
        <f t="shared" si="18"/>
        <v>52000000</v>
      </c>
      <c r="R54" s="44">
        <f t="shared" si="18"/>
        <v>52000000</v>
      </c>
      <c r="S54" s="44">
        <f t="shared" si="21"/>
        <v>52000000</v>
      </c>
      <c r="T54" s="44">
        <f t="shared" si="21"/>
        <v>52000000</v>
      </c>
      <c r="U54" s="44">
        <f t="shared" si="12"/>
        <v>51907033.200000003</v>
      </c>
      <c r="V54" s="44">
        <f t="shared" si="14"/>
        <v>51907033.200000003</v>
      </c>
      <c r="W54" s="44">
        <f t="shared" si="17"/>
        <v>51907033.200000003</v>
      </c>
      <c r="X54" s="46">
        <v>1</v>
      </c>
      <c r="Y54" s="46">
        <v>1</v>
      </c>
      <c r="Z54" s="38" t="s">
        <v>283</v>
      </c>
      <c r="AA54" s="38" t="s">
        <v>61</v>
      </c>
      <c r="AB54" s="38" t="s">
        <v>199</v>
      </c>
      <c r="AC54" s="38" t="s">
        <v>245</v>
      </c>
      <c r="AD54" s="38" t="s">
        <v>246</v>
      </c>
      <c r="AE54" s="38" t="s">
        <v>247</v>
      </c>
      <c r="AF54" s="48">
        <v>957424.65999999992</v>
      </c>
      <c r="AG54" s="48">
        <v>774296</v>
      </c>
      <c r="AH54" s="48">
        <v>92966.8</v>
      </c>
      <c r="AI54" s="38" t="s">
        <v>248</v>
      </c>
      <c r="AJ54" s="50">
        <f t="shared" si="19"/>
        <v>0</v>
      </c>
      <c r="AK54" s="50">
        <f t="shared" si="20"/>
        <v>92966.79999999702</v>
      </c>
      <c r="AL54" s="43"/>
      <c r="AM54" s="43"/>
      <c r="AN54" s="43"/>
      <c r="AO54" s="43"/>
      <c r="AP54" s="51" t="s">
        <v>67</v>
      </c>
      <c r="AQ54" s="51" t="s">
        <v>67</v>
      </c>
      <c r="AR54" s="51" t="s">
        <v>68</v>
      </c>
      <c r="AS54" s="51"/>
      <c r="AT54" s="52" t="s">
        <v>69</v>
      </c>
      <c r="AU54" s="52" t="s">
        <v>69</v>
      </c>
      <c r="AV54" s="51"/>
      <c r="AW54" s="51"/>
      <c r="AX54" s="51"/>
    </row>
    <row r="55" spans="1:50" s="53" customFormat="1" ht="73.5" hidden="1" customHeight="1" x14ac:dyDescent="0.25">
      <c r="A55" s="36" t="s">
        <v>56</v>
      </c>
      <c r="B55" s="38">
        <v>2012</v>
      </c>
      <c r="C55" s="38" t="s">
        <v>57</v>
      </c>
      <c r="D55" s="92" t="s">
        <v>284</v>
      </c>
      <c r="E55" s="38" t="s">
        <v>59</v>
      </c>
      <c r="F55" s="38" t="s">
        <v>57</v>
      </c>
      <c r="G55" s="90">
        <v>41316</v>
      </c>
      <c r="H55" s="90">
        <v>41678</v>
      </c>
      <c r="I55" s="84"/>
      <c r="J55" s="48">
        <v>33000000</v>
      </c>
      <c r="K55" s="48">
        <v>33000000</v>
      </c>
      <c r="L55" s="69"/>
      <c r="M55" s="69"/>
      <c r="N55" s="48">
        <v>33000000</v>
      </c>
      <c r="O55" s="48">
        <v>33000000</v>
      </c>
      <c r="P55" s="48">
        <v>33000000</v>
      </c>
      <c r="Q55" s="44">
        <f t="shared" si="18"/>
        <v>33000000</v>
      </c>
      <c r="R55" s="44">
        <f t="shared" si="18"/>
        <v>33000000</v>
      </c>
      <c r="S55" s="44">
        <f t="shared" si="21"/>
        <v>33000000</v>
      </c>
      <c r="T55" s="44">
        <f t="shared" si="21"/>
        <v>33000000</v>
      </c>
      <c r="U55" s="44">
        <f t="shared" si="12"/>
        <v>33000000</v>
      </c>
      <c r="V55" s="44">
        <f t="shared" si="14"/>
        <v>33000000</v>
      </c>
      <c r="W55" s="44">
        <f t="shared" si="17"/>
        <v>33000000</v>
      </c>
      <c r="X55" s="46">
        <v>1</v>
      </c>
      <c r="Y55" s="46">
        <v>1</v>
      </c>
      <c r="Z55" s="38" t="s">
        <v>285</v>
      </c>
      <c r="AA55" s="38" t="s">
        <v>61</v>
      </c>
      <c r="AB55" s="38" t="s">
        <v>199</v>
      </c>
      <c r="AC55" s="38" t="s">
        <v>251</v>
      </c>
      <c r="AD55" s="38" t="s">
        <v>252</v>
      </c>
      <c r="AE55" s="38" t="s">
        <v>253</v>
      </c>
      <c r="AF55" s="48">
        <v>189461.2</v>
      </c>
      <c r="AG55" s="48">
        <v>195631.68</v>
      </c>
      <c r="AH55" s="48">
        <v>0</v>
      </c>
      <c r="AI55" s="38" t="s">
        <v>248</v>
      </c>
      <c r="AJ55" s="50">
        <f t="shared" si="19"/>
        <v>0</v>
      </c>
      <c r="AK55" s="50">
        <f t="shared" si="20"/>
        <v>0</v>
      </c>
      <c r="AL55" s="43"/>
      <c r="AM55" s="43"/>
      <c r="AN55" s="43"/>
      <c r="AO55" s="43"/>
      <c r="AP55" s="51" t="s">
        <v>67</v>
      </c>
      <c r="AQ55" s="51" t="s">
        <v>67</v>
      </c>
      <c r="AR55" s="51" t="s">
        <v>68</v>
      </c>
      <c r="AS55" s="51"/>
      <c r="AT55" s="52" t="s">
        <v>69</v>
      </c>
      <c r="AU55" s="52" t="s">
        <v>69</v>
      </c>
      <c r="AV55" s="51"/>
      <c r="AW55" s="51"/>
      <c r="AX55" s="51"/>
    </row>
    <row r="56" spans="1:50" s="53" customFormat="1" ht="56.25" hidden="1" customHeight="1" x14ac:dyDescent="0.25">
      <c r="A56" s="54" t="s">
        <v>56</v>
      </c>
      <c r="B56" s="55">
        <v>2012</v>
      </c>
      <c r="C56" s="55" t="s">
        <v>87</v>
      </c>
      <c r="D56" s="101" t="s">
        <v>286</v>
      </c>
      <c r="E56" s="55" t="s">
        <v>59</v>
      </c>
      <c r="F56" s="38" t="s">
        <v>287</v>
      </c>
      <c r="G56" s="90">
        <v>41401</v>
      </c>
      <c r="H56" s="90">
        <v>41746</v>
      </c>
      <c r="I56" s="84"/>
      <c r="J56" s="48">
        <v>151378472.69999999</v>
      </c>
      <c r="K56" s="48">
        <f>K57+K58</f>
        <v>151378472.70000002</v>
      </c>
      <c r="L56" s="69"/>
      <c r="M56" s="69"/>
      <c r="N56" s="48">
        <v>151378472.69999999</v>
      </c>
      <c r="O56" s="48">
        <v>146686759.13</v>
      </c>
      <c r="P56" s="48">
        <f>92138313.67+7924376</f>
        <v>100062689.67</v>
      </c>
      <c r="Q56" s="44">
        <f t="shared" si="18"/>
        <v>151378472.69999999</v>
      </c>
      <c r="R56" s="44">
        <f t="shared" si="18"/>
        <v>151378472.70000002</v>
      </c>
      <c r="S56" s="44">
        <f t="shared" si="21"/>
        <v>151378472.69999999</v>
      </c>
      <c r="T56" s="44">
        <f t="shared" si="21"/>
        <v>146686759.13</v>
      </c>
      <c r="U56" s="44">
        <f t="shared" si="12"/>
        <v>100062689.67</v>
      </c>
      <c r="V56" s="44">
        <f>P56</f>
        <v>100062689.67</v>
      </c>
      <c r="W56" s="44">
        <f t="shared" si="17"/>
        <v>100062689.67</v>
      </c>
      <c r="X56" s="46">
        <v>1</v>
      </c>
      <c r="Y56" s="46">
        <v>0.95</v>
      </c>
      <c r="Z56" s="38" t="s">
        <v>288</v>
      </c>
      <c r="AA56" s="38" t="s">
        <v>93</v>
      </c>
      <c r="AB56" s="38" t="s">
        <v>117</v>
      </c>
      <c r="AC56" s="38" t="s">
        <v>289</v>
      </c>
      <c r="AD56" s="38" t="s">
        <v>257</v>
      </c>
      <c r="AE56" s="38" t="s">
        <v>290</v>
      </c>
      <c r="AF56" s="48">
        <v>1799.35</v>
      </c>
      <c r="AG56" s="48">
        <v>0</v>
      </c>
      <c r="AH56" s="48">
        <v>4874897.12</v>
      </c>
      <c r="AI56" s="38" t="s">
        <v>291</v>
      </c>
      <c r="AJ56" s="50">
        <f t="shared" si="19"/>
        <v>4691713.5700000226</v>
      </c>
      <c r="AK56" s="50">
        <f t="shared" si="20"/>
        <v>46624069.459999993</v>
      </c>
      <c r="AL56" s="43"/>
      <c r="AM56" s="43"/>
      <c r="AN56" s="43">
        <f>4691713.57</f>
        <v>4691713.57</v>
      </c>
      <c r="AO56" s="43">
        <v>183267.51</v>
      </c>
      <c r="AP56" s="51" t="s">
        <v>273</v>
      </c>
      <c r="AQ56" s="51" t="s">
        <v>273</v>
      </c>
      <c r="AR56" s="91" t="s">
        <v>128</v>
      </c>
      <c r="AS56" s="51" t="s">
        <v>108</v>
      </c>
      <c r="AT56" s="51"/>
      <c r="AU56" s="51"/>
      <c r="AV56" s="51"/>
      <c r="AW56" s="51"/>
      <c r="AX56" s="51"/>
    </row>
    <row r="57" spans="1:50" s="53" customFormat="1" ht="56.25" hidden="1" customHeight="1" x14ac:dyDescent="0.25">
      <c r="A57" s="54"/>
      <c r="B57" s="106"/>
      <c r="C57" s="55"/>
      <c r="D57" s="101"/>
      <c r="E57" s="55"/>
      <c r="F57" s="38" t="s">
        <v>87</v>
      </c>
      <c r="G57" s="90"/>
      <c r="H57" s="90"/>
      <c r="I57" s="84"/>
      <c r="J57" s="48"/>
      <c r="K57" s="48">
        <f>65378472.7+31451554.54</f>
        <v>96830027.24000001</v>
      </c>
      <c r="L57" s="69"/>
      <c r="M57" s="69"/>
      <c r="N57" s="48">
        <f>65378472.7+31451554.54</f>
        <v>96830027.24000001</v>
      </c>
      <c r="O57" s="48">
        <f>50095412.25+10610085.51+31451554.54</f>
        <v>92157052.299999997</v>
      </c>
      <c r="P57" s="48">
        <f>50095412.25+10591346.88+31451554.54</f>
        <v>92138313.670000002</v>
      </c>
      <c r="Q57" s="44">
        <f t="shared" si="18"/>
        <v>0</v>
      </c>
      <c r="R57" s="44">
        <f t="shared" si="18"/>
        <v>96830027.24000001</v>
      </c>
      <c r="S57" s="44">
        <f t="shared" si="21"/>
        <v>96830027.24000001</v>
      </c>
      <c r="T57" s="44">
        <f t="shared" si="21"/>
        <v>92157052.299999997</v>
      </c>
      <c r="U57" s="44">
        <f t="shared" si="12"/>
        <v>92138313.670000002</v>
      </c>
      <c r="V57" s="44">
        <f>P57</f>
        <v>92138313.670000002</v>
      </c>
      <c r="W57" s="44">
        <f t="shared" si="17"/>
        <v>92138313.670000002</v>
      </c>
      <c r="X57" s="107">
        <v>0.99939999999999996</v>
      </c>
      <c r="Y57" s="107">
        <f>P57/O57</f>
        <v>0.99979666634801867</v>
      </c>
      <c r="Z57" s="38"/>
      <c r="AA57" s="38"/>
      <c r="AB57" s="38"/>
      <c r="AC57" s="38"/>
      <c r="AD57" s="38"/>
      <c r="AE57" s="38"/>
      <c r="AF57" s="48"/>
      <c r="AG57" s="48"/>
      <c r="AH57" s="48"/>
      <c r="AI57" s="38"/>
      <c r="AJ57" s="50"/>
      <c r="AK57" s="50"/>
      <c r="AL57" s="43"/>
      <c r="AM57" s="43"/>
      <c r="AN57" s="43"/>
      <c r="AO57" s="43"/>
      <c r="AP57" s="51"/>
      <c r="AQ57" s="51"/>
      <c r="AR57" s="91"/>
      <c r="AS57" s="51"/>
      <c r="AT57" s="51"/>
      <c r="AU57" s="51"/>
      <c r="AV57" s="51"/>
      <c r="AW57" s="51"/>
      <c r="AX57" s="51"/>
    </row>
    <row r="58" spans="1:50" s="53" customFormat="1" ht="57.75" hidden="1" customHeight="1" x14ac:dyDescent="0.25">
      <c r="A58" s="65"/>
      <c r="B58" s="66"/>
      <c r="C58" s="66"/>
      <c r="D58" s="102"/>
      <c r="E58" s="66"/>
      <c r="F58" s="84" t="s">
        <v>90</v>
      </c>
      <c r="G58" s="108"/>
      <c r="H58" s="108"/>
      <c r="I58" s="84"/>
      <c r="J58" s="69"/>
      <c r="K58" s="69">
        <v>54548445.460000001</v>
      </c>
      <c r="L58" s="69"/>
      <c r="M58" s="69"/>
      <c r="N58" s="69">
        <v>54548445.460000001</v>
      </c>
      <c r="O58" s="69">
        <v>54548445.460000001</v>
      </c>
      <c r="P58" s="48">
        <v>19777923.82</v>
      </c>
      <c r="Q58" s="44">
        <f t="shared" si="18"/>
        <v>0</v>
      </c>
      <c r="R58" s="44">
        <f t="shared" si="18"/>
        <v>54548445.460000001</v>
      </c>
      <c r="S58" s="44">
        <f t="shared" si="21"/>
        <v>54548445.460000001</v>
      </c>
      <c r="T58" s="44">
        <f t="shared" si="21"/>
        <v>54548445.460000001</v>
      </c>
      <c r="U58" s="44">
        <f t="shared" si="12"/>
        <v>19777923.82</v>
      </c>
      <c r="V58" s="44">
        <f>P58</f>
        <v>19777923.82</v>
      </c>
      <c r="W58" s="44">
        <f t="shared" si="17"/>
        <v>19777923.82</v>
      </c>
      <c r="X58" s="83">
        <v>0.63</v>
      </c>
      <c r="Y58" s="107">
        <f>P58/O58</f>
        <v>0.36257538877992435</v>
      </c>
      <c r="Z58" s="84"/>
      <c r="AA58" s="84"/>
      <c r="AB58" s="84"/>
      <c r="AC58" s="84"/>
      <c r="AD58" s="84"/>
      <c r="AE58" s="84"/>
      <c r="AF58" s="69"/>
      <c r="AG58" s="69"/>
      <c r="AH58" s="69"/>
      <c r="AI58" s="84" t="s">
        <v>292</v>
      </c>
      <c r="AJ58" s="84"/>
      <c r="AK58" s="84"/>
      <c r="AL58" s="43"/>
      <c r="AM58" s="43"/>
      <c r="AN58" s="43"/>
      <c r="AO58" s="43"/>
      <c r="AP58" s="85"/>
      <c r="AQ58" s="85"/>
      <c r="AR58" s="51"/>
      <c r="AS58" s="51"/>
      <c r="AT58" s="51"/>
      <c r="AU58" s="51"/>
      <c r="AV58" s="51"/>
      <c r="AW58" s="51"/>
      <c r="AX58" s="51"/>
    </row>
    <row r="59" spans="1:50" s="53" customFormat="1" ht="43.5" hidden="1" customHeight="1" x14ac:dyDescent="0.25">
      <c r="A59" s="36" t="s">
        <v>56</v>
      </c>
      <c r="B59" s="38">
        <v>2012</v>
      </c>
      <c r="C59" s="38" t="s">
        <v>106</v>
      </c>
      <c r="D59" s="92" t="s">
        <v>293</v>
      </c>
      <c r="E59" s="38" t="s">
        <v>89</v>
      </c>
      <c r="F59" s="38" t="s">
        <v>216</v>
      </c>
      <c r="G59" s="90">
        <v>41351</v>
      </c>
      <c r="H59" s="90">
        <v>41362</v>
      </c>
      <c r="I59" s="84"/>
      <c r="J59" s="48">
        <v>20000000</v>
      </c>
      <c r="K59" s="48">
        <v>20000000</v>
      </c>
      <c r="L59" s="69"/>
      <c r="M59" s="69"/>
      <c r="N59" s="48">
        <v>20000000</v>
      </c>
      <c r="O59" s="48">
        <v>17164522.34</v>
      </c>
      <c r="P59" s="48">
        <v>16842611.18</v>
      </c>
      <c r="Q59" s="44">
        <f t="shared" si="18"/>
        <v>20000000</v>
      </c>
      <c r="R59" s="44">
        <f t="shared" si="18"/>
        <v>20000000</v>
      </c>
      <c r="S59" s="44">
        <f t="shared" si="21"/>
        <v>20000000</v>
      </c>
      <c r="T59" s="44">
        <f t="shared" si="21"/>
        <v>17164522.34</v>
      </c>
      <c r="U59" s="44">
        <f t="shared" si="12"/>
        <v>16842611.18</v>
      </c>
      <c r="V59" s="44">
        <f t="shared" si="14"/>
        <v>16842611.18</v>
      </c>
      <c r="W59" s="44">
        <f t="shared" si="17"/>
        <v>16842611.18</v>
      </c>
      <c r="X59" s="46">
        <v>0.98</v>
      </c>
      <c r="Y59" s="46">
        <v>0.98</v>
      </c>
      <c r="Z59" s="38" t="s">
        <v>294</v>
      </c>
      <c r="AA59" s="38" t="s">
        <v>61</v>
      </c>
      <c r="AB59" s="38" t="s">
        <v>295</v>
      </c>
      <c r="AC59" s="38" t="s">
        <v>296</v>
      </c>
      <c r="AD59" s="38" t="s">
        <v>297</v>
      </c>
      <c r="AE59" s="38" t="s">
        <v>298</v>
      </c>
      <c r="AF59" s="48">
        <v>3079.13</v>
      </c>
      <c r="AG59" s="48">
        <v>0</v>
      </c>
      <c r="AH59" s="48">
        <v>3582418.76</v>
      </c>
      <c r="AI59" s="38"/>
      <c r="AJ59" s="50">
        <f t="shared" ref="AJ59:AJ76" si="22">K59-O59</f>
        <v>2835477.66</v>
      </c>
      <c r="AK59" s="50">
        <f t="shared" ref="AK59:AK76" si="23">O59-P59</f>
        <v>321911.16000000015</v>
      </c>
      <c r="AL59" s="43"/>
      <c r="AM59" s="43"/>
      <c r="AN59" s="43"/>
      <c r="AO59" s="43"/>
      <c r="AP59" s="51" t="s">
        <v>122</v>
      </c>
      <c r="AQ59" s="51" t="s">
        <v>122</v>
      </c>
      <c r="AR59" s="91" t="s">
        <v>299</v>
      </c>
      <c r="AS59" s="51" t="s">
        <v>300</v>
      </c>
      <c r="AT59" s="51"/>
      <c r="AU59" s="51"/>
      <c r="AV59" s="51"/>
      <c r="AW59" s="51"/>
      <c r="AX59" s="51"/>
    </row>
    <row r="60" spans="1:50" s="53" customFormat="1" ht="46.5" hidden="1" customHeight="1" x14ac:dyDescent="0.25">
      <c r="A60" s="36" t="s">
        <v>56</v>
      </c>
      <c r="B60" s="38">
        <v>2013</v>
      </c>
      <c r="C60" s="38" t="s">
        <v>87</v>
      </c>
      <c r="D60" s="92" t="s">
        <v>303</v>
      </c>
      <c r="E60" s="38" t="s">
        <v>59</v>
      </c>
      <c r="F60" s="38" t="s">
        <v>90</v>
      </c>
      <c r="G60" s="90">
        <v>41708</v>
      </c>
      <c r="H60" s="90">
        <v>41976</v>
      </c>
      <c r="I60" s="84"/>
      <c r="J60" s="48">
        <v>70000000</v>
      </c>
      <c r="K60" s="41">
        <v>70000000</v>
      </c>
      <c r="L60" s="69"/>
      <c r="M60" s="69"/>
      <c r="N60" s="48">
        <v>70000000</v>
      </c>
      <c r="O60" s="41">
        <v>70000000</v>
      </c>
      <c r="P60" s="48">
        <v>69885523.469999999</v>
      </c>
      <c r="Q60" s="44">
        <f>J60</f>
        <v>70000000</v>
      </c>
      <c r="R60" s="44">
        <f t="shared" ref="R60:R61" si="24">K60</f>
        <v>70000000</v>
      </c>
      <c r="S60" s="44">
        <f>N60</f>
        <v>70000000</v>
      </c>
      <c r="T60" s="44">
        <f t="shared" ref="T60:T61" si="25">O60</f>
        <v>70000000</v>
      </c>
      <c r="U60" s="44">
        <f>V60</f>
        <v>69885523.469999999</v>
      </c>
      <c r="V60" s="44">
        <f t="shared" si="14"/>
        <v>69885523.469999999</v>
      </c>
      <c r="W60" s="43">
        <f>V60</f>
        <v>69885523.469999999</v>
      </c>
      <c r="X60" s="46">
        <v>1</v>
      </c>
      <c r="Y60" s="46">
        <f>V60/O60</f>
        <v>0.99836462100000001</v>
      </c>
      <c r="Z60" s="38" t="s">
        <v>304</v>
      </c>
      <c r="AA60" s="38" t="s">
        <v>93</v>
      </c>
      <c r="AB60" s="38" t="s">
        <v>305</v>
      </c>
      <c r="AC60" s="109" t="s">
        <v>306</v>
      </c>
      <c r="AD60" s="38" t="s">
        <v>307</v>
      </c>
      <c r="AE60" s="38" t="s">
        <v>308</v>
      </c>
      <c r="AF60" s="110">
        <v>1565073.55</v>
      </c>
      <c r="AG60" s="110"/>
      <c r="AH60" s="110">
        <v>1733084.02</v>
      </c>
      <c r="AI60" s="37" t="s">
        <v>309</v>
      </c>
      <c r="AJ60" s="50">
        <f t="shared" si="22"/>
        <v>0</v>
      </c>
      <c r="AK60" s="50">
        <f t="shared" si="23"/>
        <v>114476.53000000119</v>
      </c>
      <c r="AL60" s="43"/>
      <c r="AM60" s="43"/>
      <c r="AN60" s="43">
        <f>AK60</f>
        <v>114476.53000000119</v>
      </c>
      <c r="AO60" s="43">
        <v>1560178.85</v>
      </c>
      <c r="AP60" s="51" t="s">
        <v>67</v>
      </c>
      <c r="AQ60" s="51" t="s">
        <v>67</v>
      </c>
      <c r="AR60" s="91" t="s">
        <v>128</v>
      </c>
      <c r="AS60" s="51" t="s">
        <v>108</v>
      </c>
      <c r="AT60" s="51"/>
      <c r="AU60" s="51"/>
      <c r="AV60" s="51"/>
      <c r="AW60" s="51"/>
      <c r="AX60" s="51"/>
    </row>
    <row r="61" spans="1:50" s="53" customFormat="1" ht="35.25" hidden="1" customHeight="1" x14ac:dyDescent="0.25">
      <c r="A61" s="36" t="s">
        <v>56</v>
      </c>
      <c r="B61" s="38">
        <v>2013</v>
      </c>
      <c r="C61" s="38" t="s">
        <v>57</v>
      </c>
      <c r="D61" s="92" t="s">
        <v>310</v>
      </c>
      <c r="E61" s="38" t="s">
        <v>59</v>
      </c>
      <c r="F61" s="38" t="s">
        <v>57</v>
      </c>
      <c r="G61" s="90">
        <v>41548</v>
      </c>
      <c r="H61" s="90">
        <v>41730</v>
      </c>
      <c r="I61" s="84"/>
      <c r="J61" s="48">
        <v>131900000</v>
      </c>
      <c r="K61" s="48">
        <v>131900000</v>
      </c>
      <c r="L61" s="69"/>
      <c r="M61" s="69"/>
      <c r="N61" s="48">
        <v>131900000</v>
      </c>
      <c r="O61" s="48">
        <v>123831710</v>
      </c>
      <c r="P61" s="48">
        <v>112067691.54000001</v>
      </c>
      <c r="Q61" s="43">
        <f>J61</f>
        <v>131900000</v>
      </c>
      <c r="R61" s="44">
        <f t="shared" si="24"/>
        <v>131900000</v>
      </c>
      <c r="S61" s="43">
        <f>N61</f>
        <v>131900000</v>
      </c>
      <c r="T61" s="43">
        <f t="shared" si="25"/>
        <v>123831710</v>
      </c>
      <c r="U61" s="44">
        <f>V61</f>
        <v>112067691.54000001</v>
      </c>
      <c r="V61" s="44">
        <f t="shared" si="14"/>
        <v>112067691.54000001</v>
      </c>
      <c r="W61" s="43">
        <f>V61</f>
        <v>112067691.54000001</v>
      </c>
      <c r="X61" s="111">
        <v>1</v>
      </c>
      <c r="Y61" s="111">
        <v>0.98</v>
      </c>
      <c r="Z61" s="38" t="s">
        <v>311</v>
      </c>
      <c r="AA61" s="38" t="s">
        <v>57</v>
      </c>
      <c r="AB61" s="38" t="s">
        <v>312</v>
      </c>
      <c r="AC61" s="38" t="s">
        <v>313</v>
      </c>
      <c r="AD61" s="38" t="s">
        <v>314</v>
      </c>
      <c r="AE61" s="38" t="s">
        <v>315</v>
      </c>
      <c r="AF61" s="48">
        <v>1517789.47</v>
      </c>
      <c r="AG61" s="48">
        <v>0</v>
      </c>
      <c r="AH61" s="48">
        <v>9594933.8300000001</v>
      </c>
      <c r="AI61" s="38" t="s">
        <v>316</v>
      </c>
      <c r="AJ61" s="50">
        <f t="shared" si="22"/>
        <v>8068290</v>
      </c>
      <c r="AK61" s="50">
        <f t="shared" si="23"/>
        <v>11764018.459999993</v>
      </c>
      <c r="AL61" s="43"/>
      <c r="AM61" s="43"/>
      <c r="AN61" s="43">
        <v>3699921.71</v>
      </c>
      <c r="AO61" s="43">
        <v>484752.28</v>
      </c>
      <c r="AP61" s="51" t="s">
        <v>67</v>
      </c>
      <c r="AQ61" s="51" t="s">
        <v>67</v>
      </c>
      <c r="AR61" s="91" t="s">
        <v>128</v>
      </c>
      <c r="AS61" s="51" t="s">
        <v>108</v>
      </c>
      <c r="AT61" s="51"/>
      <c r="AU61" s="51"/>
      <c r="AV61" s="51"/>
      <c r="AW61" s="51"/>
      <c r="AX61" s="51"/>
    </row>
    <row r="62" spans="1:50" s="53" customFormat="1" ht="90" hidden="1" customHeight="1" x14ac:dyDescent="0.25">
      <c r="A62" s="38" t="s">
        <v>56</v>
      </c>
      <c r="B62" s="38">
        <v>2013</v>
      </c>
      <c r="C62" s="38" t="s">
        <v>106</v>
      </c>
      <c r="D62" s="92" t="s">
        <v>317</v>
      </c>
      <c r="E62" s="38"/>
      <c r="F62" s="38"/>
      <c r="G62" s="38"/>
      <c r="H62" s="38"/>
      <c r="I62" s="112"/>
      <c r="J62" s="48"/>
      <c r="K62" s="48"/>
      <c r="L62" s="113"/>
      <c r="M62" s="113"/>
      <c r="N62" s="48"/>
      <c r="O62" s="48"/>
      <c r="P62" s="48"/>
      <c r="Q62" s="48"/>
      <c r="R62" s="44"/>
      <c r="S62" s="44"/>
      <c r="T62" s="46"/>
      <c r="U62" s="46"/>
      <c r="V62" s="44"/>
      <c r="W62" s="36"/>
      <c r="X62" s="36"/>
      <c r="Y62" s="36" t="s">
        <v>318</v>
      </c>
      <c r="Z62" s="38"/>
      <c r="AA62" s="38"/>
      <c r="AB62" s="38" t="s">
        <v>305</v>
      </c>
      <c r="AC62" s="38">
        <v>195058287</v>
      </c>
      <c r="AD62" s="38" t="s">
        <v>319</v>
      </c>
      <c r="AE62" s="94">
        <v>1.22250019505828E+16</v>
      </c>
      <c r="AF62" s="48"/>
      <c r="AG62" s="48"/>
      <c r="AH62" s="48">
        <v>19302310.440000001</v>
      </c>
      <c r="AI62" s="38"/>
      <c r="AJ62" s="50">
        <f t="shared" si="22"/>
        <v>0</v>
      </c>
      <c r="AK62" s="50">
        <f t="shared" si="23"/>
        <v>0</v>
      </c>
      <c r="AL62" s="43"/>
      <c r="AM62" s="43"/>
      <c r="AN62" s="43"/>
      <c r="AO62" s="43"/>
      <c r="AP62" s="85"/>
      <c r="AQ62" s="51"/>
      <c r="AR62" s="51"/>
      <c r="AS62" s="51"/>
      <c r="AT62" s="51"/>
      <c r="AU62" s="51"/>
      <c r="AV62" s="51"/>
      <c r="AW62" s="51"/>
      <c r="AX62" s="51"/>
    </row>
    <row r="63" spans="1:50" s="53" customFormat="1" ht="91.5" hidden="1" customHeight="1" x14ac:dyDescent="0.25">
      <c r="A63" s="36" t="s">
        <v>56</v>
      </c>
      <c r="B63" s="38">
        <v>2013</v>
      </c>
      <c r="C63" s="38" t="s">
        <v>106</v>
      </c>
      <c r="D63" s="92" t="s">
        <v>320</v>
      </c>
      <c r="E63" s="38" t="s">
        <v>89</v>
      </c>
      <c r="F63" s="38" t="s">
        <v>90</v>
      </c>
      <c r="G63" s="90">
        <v>41653</v>
      </c>
      <c r="H63" s="90">
        <v>41838</v>
      </c>
      <c r="I63" s="86" t="s">
        <v>91</v>
      </c>
      <c r="J63" s="48">
        <v>8335000</v>
      </c>
      <c r="K63" s="48">
        <v>8335000</v>
      </c>
      <c r="L63" s="69"/>
      <c r="M63" s="69"/>
      <c r="N63" s="48">
        <v>8335000</v>
      </c>
      <c r="O63" s="48">
        <v>6342970.7200000007</v>
      </c>
      <c r="P63" s="48">
        <v>6312099.3600000003</v>
      </c>
      <c r="Q63" s="43">
        <f t="shared" ref="Q63:R82" si="26">J63</f>
        <v>8335000</v>
      </c>
      <c r="R63" s="44">
        <f t="shared" si="26"/>
        <v>8335000</v>
      </c>
      <c r="S63" s="44">
        <f t="shared" ref="S63:S83" si="27">R63</f>
        <v>8335000</v>
      </c>
      <c r="T63" s="43">
        <f t="shared" ref="T63:T75" si="28">O63</f>
        <v>6342970.7200000007</v>
      </c>
      <c r="U63" s="44">
        <f t="shared" ref="U63:U76" si="29">V63</f>
        <v>6312099.3600000003</v>
      </c>
      <c r="V63" s="44">
        <f t="shared" ref="V63:V76" si="30">P63</f>
        <v>6312099.3600000003</v>
      </c>
      <c r="W63" s="43">
        <f t="shared" ref="W63:W76" si="31">V63</f>
        <v>6312099.3600000003</v>
      </c>
      <c r="X63" s="111">
        <v>1</v>
      </c>
      <c r="Y63" s="111">
        <f>V63/O63</f>
        <v>0.99513298084402946</v>
      </c>
      <c r="Z63" s="38" t="s">
        <v>321</v>
      </c>
      <c r="AA63" s="38" t="s">
        <v>93</v>
      </c>
      <c r="AB63" s="38" t="s">
        <v>305</v>
      </c>
      <c r="AC63" s="109" t="s">
        <v>322</v>
      </c>
      <c r="AD63" s="38" t="s">
        <v>323</v>
      </c>
      <c r="AE63" s="38" t="s">
        <v>324</v>
      </c>
      <c r="AF63" s="62">
        <v>644836.16</v>
      </c>
      <c r="AG63" s="62">
        <v>0</v>
      </c>
      <c r="AH63" s="62">
        <v>6845302.7300000004</v>
      </c>
      <c r="AI63" s="37" t="s">
        <v>309</v>
      </c>
      <c r="AJ63" s="50">
        <f t="shared" si="22"/>
        <v>1992029.2799999993</v>
      </c>
      <c r="AK63" s="50">
        <f t="shared" si="23"/>
        <v>30871.360000000335</v>
      </c>
      <c r="AL63" s="43"/>
      <c r="AM63" s="43"/>
      <c r="AN63" s="43">
        <v>2022900.64</v>
      </c>
      <c r="AO63" s="114">
        <v>75974.05</v>
      </c>
      <c r="AP63" s="51" t="s">
        <v>67</v>
      </c>
      <c r="AQ63" s="51" t="s">
        <v>67</v>
      </c>
      <c r="AR63" s="91" t="s">
        <v>128</v>
      </c>
      <c r="AS63" s="51" t="s">
        <v>108</v>
      </c>
      <c r="AT63" s="51"/>
      <c r="AU63" s="51"/>
      <c r="AV63" s="51"/>
      <c r="AW63" s="51"/>
      <c r="AX63" s="51"/>
    </row>
    <row r="64" spans="1:50" s="53" customFormat="1" ht="29.25" hidden="1" customHeight="1" x14ac:dyDescent="0.25">
      <c r="A64" s="36" t="s">
        <v>56</v>
      </c>
      <c r="B64" s="38">
        <v>2013</v>
      </c>
      <c r="C64" s="38" t="s">
        <v>87</v>
      </c>
      <c r="D64" s="92" t="s">
        <v>325</v>
      </c>
      <c r="E64" s="38" t="s">
        <v>89</v>
      </c>
      <c r="F64" s="38" t="s">
        <v>90</v>
      </c>
      <c r="G64" s="90">
        <v>41659</v>
      </c>
      <c r="H64" s="90">
        <v>41838</v>
      </c>
      <c r="I64" s="86" t="s">
        <v>91</v>
      </c>
      <c r="J64" s="48">
        <v>2000000</v>
      </c>
      <c r="K64" s="48">
        <v>2000000</v>
      </c>
      <c r="L64" s="69"/>
      <c r="M64" s="69"/>
      <c r="N64" s="48">
        <v>2000000</v>
      </c>
      <c r="O64" s="48">
        <v>1724422.48</v>
      </c>
      <c r="P64" s="48">
        <v>1189890.96</v>
      </c>
      <c r="Q64" s="43">
        <f t="shared" si="26"/>
        <v>2000000</v>
      </c>
      <c r="R64" s="44">
        <f t="shared" si="26"/>
        <v>2000000</v>
      </c>
      <c r="S64" s="44">
        <f t="shared" si="27"/>
        <v>2000000</v>
      </c>
      <c r="T64" s="43">
        <f t="shared" si="28"/>
        <v>1724422.48</v>
      </c>
      <c r="U64" s="44">
        <f t="shared" si="29"/>
        <v>1189890.96</v>
      </c>
      <c r="V64" s="44">
        <f t="shared" si="30"/>
        <v>1189890.96</v>
      </c>
      <c r="W64" s="43">
        <f t="shared" si="31"/>
        <v>1189890.96</v>
      </c>
      <c r="X64" s="111">
        <v>1</v>
      </c>
      <c r="Y64" s="111">
        <f>V64/O64</f>
        <v>0.69002287652849437</v>
      </c>
      <c r="Z64" s="38" t="s">
        <v>326</v>
      </c>
      <c r="AA64" s="38" t="s">
        <v>93</v>
      </c>
      <c r="AB64" s="38" t="s">
        <v>305</v>
      </c>
      <c r="AC64" s="109" t="s">
        <v>322</v>
      </c>
      <c r="AD64" s="38" t="s">
        <v>323</v>
      </c>
      <c r="AE64" s="38" t="s">
        <v>324</v>
      </c>
      <c r="AF64" s="62"/>
      <c r="AG64" s="62"/>
      <c r="AH64" s="62"/>
      <c r="AI64" s="37" t="s">
        <v>309</v>
      </c>
      <c r="AJ64" s="50">
        <f t="shared" si="22"/>
        <v>275577.52</v>
      </c>
      <c r="AK64" s="50">
        <f t="shared" si="23"/>
        <v>534531.52</v>
      </c>
      <c r="AL64" s="43"/>
      <c r="AM64" s="43"/>
      <c r="AN64" s="43">
        <v>810109.04</v>
      </c>
      <c r="AO64" s="115"/>
      <c r="AP64" s="51" t="s">
        <v>67</v>
      </c>
      <c r="AQ64" s="51" t="s">
        <v>67</v>
      </c>
      <c r="AR64" s="91" t="s">
        <v>128</v>
      </c>
      <c r="AS64" s="51" t="s">
        <v>108</v>
      </c>
      <c r="AT64" s="51"/>
      <c r="AU64" s="51"/>
      <c r="AV64" s="51"/>
      <c r="AW64" s="51"/>
      <c r="AX64" s="51"/>
    </row>
    <row r="65" spans="1:50" s="53" customFormat="1" ht="77.25" hidden="1" customHeight="1" x14ac:dyDescent="0.25">
      <c r="A65" s="36" t="s">
        <v>56</v>
      </c>
      <c r="B65" s="38">
        <v>2013</v>
      </c>
      <c r="C65" s="38" t="s">
        <v>327</v>
      </c>
      <c r="D65" s="92" t="s">
        <v>328</v>
      </c>
      <c r="E65" s="38" t="s">
        <v>89</v>
      </c>
      <c r="F65" s="38" t="s">
        <v>90</v>
      </c>
      <c r="G65" s="90">
        <v>41653</v>
      </c>
      <c r="H65" s="90">
        <v>41838</v>
      </c>
      <c r="I65" s="86" t="s">
        <v>91</v>
      </c>
      <c r="J65" s="48">
        <v>5200000</v>
      </c>
      <c r="K65" s="48">
        <v>5200000</v>
      </c>
      <c r="L65" s="69"/>
      <c r="M65" s="69"/>
      <c r="N65" s="48">
        <v>5200000</v>
      </c>
      <c r="O65" s="48">
        <v>4746265.88</v>
      </c>
      <c r="P65" s="48">
        <v>4668518.0599999996</v>
      </c>
      <c r="Q65" s="43">
        <f t="shared" si="26"/>
        <v>5200000</v>
      </c>
      <c r="R65" s="44">
        <f t="shared" si="26"/>
        <v>5200000</v>
      </c>
      <c r="S65" s="44">
        <f t="shared" si="27"/>
        <v>5200000</v>
      </c>
      <c r="T65" s="43">
        <f t="shared" si="28"/>
        <v>4746265.88</v>
      </c>
      <c r="U65" s="44">
        <f t="shared" si="29"/>
        <v>4668518.0599999996</v>
      </c>
      <c r="V65" s="44">
        <f t="shared" si="30"/>
        <v>4668518.0599999996</v>
      </c>
      <c r="W65" s="43">
        <f t="shared" si="31"/>
        <v>4668518.0599999996</v>
      </c>
      <c r="X65" s="111">
        <v>1</v>
      </c>
      <c r="Y65" s="111">
        <f>V65/O65</f>
        <v>0.98361916041669362</v>
      </c>
      <c r="Z65" s="38" t="s">
        <v>329</v>
      </c>
      <c r="AA65" s="38" t="s">
        <v>73</v>
      </c>
      <c r="AB65" s="38" t="s">
        <v>305</v>
      </c>
      <c r="AC65" s="109" t="s">
        <v>322</v>
      </c>
      <c r="AD65" s="38" t="s">
        <v>323</v>
      </c>
      <c r="AE65" s="38" t="s">
        <v>324</v>
      </c>
      <c r="AF65" s="62"/>
      <c r="AG65" s="62"/>
      <c r="AH65" s="62"/>
      <c r="AI65" s="37" t="s">
        <v>309</v>
      </c>
      <c r="AJ65" s="50">
        <f t="shared" si="22"/>
        <v>453734.12000000011</v>
      </c>
      <c r="AK65" s="50">
        <f t="shared" si="23"/>
        <v>77747.820000000298</v>
      </c>
      <c r="AL65" s="43"/>
      <c r="AM65" s="43"/>
      <c r="AN65" s="43">
        <v>531481.94000000041</v>
      </c>
      <c r="AO65" s="115"/>
      <c r="AP65" s="51" t="s">
        <v>67</v>
      </c>
      <c r="AQ65" s="51" t="s">
        <v>67</v>
      </c>
      <c r="AR65" s="91" t="s">
        <v>128</v>
      </c>
      <c r="AS65" s="51" t="s">
        <v>108</v>
      </c>
      <c r="AT65" s="51"/>
      <c r="AU65" s="51"/>
      <c r="AV65" s="51"/>
      <c r="AW65" s="51"/>
      <c r="AX65" s="51"/>
    </row>
    <row r="66" spans="1:50" s="53" customFormat="1" ht="45" hidden="1" customHeight="1" x14ac:dyDescent="0.25">
      <c r="A66" s="36" t="s">
        <v>56</v>
      </c>
      <c r="B66" s="38">
        <v>2013</v>
      </c>
      <c r="C66" s="38" t="s">
        <v>57</v>
      </c>
      <c r="D66" s="92" t="s">
        <v>330</v>
      </c>
      <c r="E66" s="38" t="s">
        <v>89</v>
      </c>
      <c r="F66" s="38" t="s">
        <v>90</v>
      </c>
      <c r="G66" s="90">
        <v>41659</v>
      </c>
      <c r="H66" s="90">
        <v>41808</v>
      </c>
      <c r="I66" s="86" t="s">
        <v>91</v>
      </c>
      <c r="J66" s="48">
        <v>2200000</v>
      </c>
      <c r="K66" s="48">
        <v>2200000</v>
      </c>
      <c r="L66" s="69"/>
      <c r="M66" s="69"/>
      <c r="N66" s="48">
        <v>2200000</v>
      </c>
      <c r="O66" s="48">
        <v>1307022.52</v>
      </c>
      <c r="P66" s="48">
        <v>1278398.8700000001</v>
      </c>
      <c r="Q66" s="43">
        <f t="shared" si="26"/>
        <v>2200000</v>
      </c>
      <c r="R66" s="44">
        <f t="shared" si="26"/>
        <v>2200000</v>
      </c>
      <c r="S66" s="44">
        <f t="shared" si="27"/>
        <v>2200000</v>
      </c>
      <c r="T66" s="43">
        <f t="shared" si="28"/>
        <v>1307022.52</v>
      </c>
      <c r="U66" s="44">
        <f t="shared" si="29"/>
        <v>1278398.8700000001</v>
      </c>
      <c r="V66" s="44">
        <f t="shared" si="30"/>
        <v>1278398.8700000001</v>
      </c>
      <c r="W66" s="43">
        <f t="shared" si="31"/>
        <v>1278398.8700000001</v>
      </c>
      <c r="X66" s="111">
        <v>1</v>
      </c>
      <c r="Y66" s="111">
        <v>0.97</v>
      </c>
      <c r="Z66" s="38" t="s">
        <v>331</v>
      </c>
      <c r="AA66" s="38" t="s">
        <v>61</v>
      </c>
      <c r="AB66" s="38" t="s">
        <v>305</v>
      </c>
      <c r="AC66" s="109" t="s">
        <v>322</v>
      </c>
      <c r="AD66" s="38" t="s">
        <v>323</v>
      </c>
      <c r="AE66" s="38" t="s">
        <v>324</v>
      </c>
      <c r="AF66" s="62"/>
      <c r="AG66" s="62"/>
      <c r="AH66" s="62"/>
      <c r="AI66" s="37" t="s">
        <v>309</v>
      </c>
      <c r="AJ66" s="50">
        <f t="shared" si="22"/>
        <v>892977.48</v>
      </c>
      <c r="AK66" s="50">
        <f t="shared" si="23"/>
        <v>28623.649999999907</v>
      </c>
      <c r="AL66" s="43"/>
      <c r="AM66" s="43"/>
      <c r="AN66" s="43">
        <v>921601.12999999989</v>
      </c>
      <c r="AO66" s="116"/>
      <c r="AP66" s="51" t="s">
        <v>67</v>
      </c>
      <c r="AQ66" s="51" t="s">
        <v>67</v>
      </c>
      <c r="AR66" s="91" t="s">
        <v>128</v>
      </c>
      <c r="AS66" s="51" t="s">
        <v>108</v>
      </c>
      <c r="AT66" s="51"/>
      <c r="AU66" s="51"/>
      <c r="AV66" s="51"/>
      <c r="AW66" s="51"/>
      <c r="AX66" s="51"/>
    </row>
    <row r="67" spans="1:50" s="53" customFormat="1" ht="48.75" hidden="1" customHeight="1" x14ac:dyDescent="0.25">
      <c r="A67" s="36" t="s">
        <v>56</v>
      </c>
      <c r="B67" s="38">
        <v>2013</v>
      </c>
      <c r="C67" s="38" t="s">
        <v>57</v>
      </c>
      <c r="D67" s="92" t="s">
        <v>332</v>
      </c>
      <c r="E67" s="38" t="s">
        <v>89</v>
      </c>
      <c r="F67" s="38" t="s">
        <v>90</v>
      </c>
      <c r="G67" s="103">
        <v>41609</v>
      </c>
      <c r="H67" s="103">
        <v>41760</v>
      </c>
      <c r="I67" s="86" t="s">
        <v>91</v>
      </c>
      <c r="J67" s="48">
        <v>1900000</v>
      </c>
      <c r="K67" s="48">
        <v>1900000</v>
      </c>
      <c r="L67" s="69"/>
      <c r="M67" s="69"/>
      <c r="N67" s="48">
        <v>1900000</v>
      </c>
      <c r="O67" s="48">
        <v>0</v>
      </c>
      <c r="P67" s="48">
        <v>0</v>
      </c>
      <c r="Q67" s="43">
        <f t="shared" si="26"/>
        <v>1900000</v>
      </c>
      <c r="R67" s="44">
        <f t="shared" si="26"/>
        <v>1900000</v>
      </c>
      <c r="S67" s="44">
        <f t="shared" si="27"/>
        <v>1900000</v>
      </c>
      <c r="T67" s="43">
        <v>0</v>
      </c>
      <c r="U67" s="44">
        <v>0</v>
      </c>
      <c r="V67" s="44">
        <f t="shared" si="30"/>
        <v>0</v>
      </c>
      <c r="W67" s="43">
        <f t="shared" si="31"/>
        <v>0</v>
      </c>
      <c r="X67" s="111" t="s">
        <v>333</v>
      </c>
      <c r="Y67" s="111">
        <v>0</v>
      </c>
      <c r="Z67" s="38" t="s">
        <v>334</v>
      </c>
      <c r="AA67" s="38" t="s">
        <v>61</v>
      </c>
      <c r="AB67" s="38"/>
      <c r="AC67" s="109" t="s">
        <v>322</v>
      </c>
      <c r="AD67" s="38"/>
      <c r="AE67" s="38"/>
      <c r="AF67" s="48"/>
      <c r="AG67" s="48"/>
      <c r="AH67" s="48"/>
      <c r="AI67" s="92" t="s">
        <v>335</v>
      </c>
      <c r="AJ67" s="50">
        <f t="shared" si="22"/>
        <v>1900000</v>
      </c>
      <c r="AK67" s="50">
        <f t="shared" si="23"/>
        <v>0</v>
      </c>
      <c r="AL67" s="43"/>
      <c r="AM67" s="43"/>
      <c r="AN67" s="43">
        <v>1900000</v>
      </c>
      <c r="AO67" s="43"/>
      <c r="AP67" s="51" t="s">
        <v>302</v>
      </c>
      <c r="AQ67" s="51" t="s">
        <v>302</v>
      </c>
      <c r="AR67" s="51"/>
      <c r="AS67" s="51"/>
      <c r="AT67" s="51"/>
      <c r="AU67" s="51"/>
      <c r="AV67" s="51"/>
      <c r="AW67" s="51"/>
      <c r="AX67" s="51"/>
    </row>
    <row r="68" spans="1:50" s="53" customFormat="1" ht="45" hidden="1" customHeight="1" x14ac:dyDescent="0.25">
      <c r="A68" s="36" t="s">
        <v>56</v>
      </c>
      <c r="B68" s="38">
        <v>2013</v>
      </c>
      <c r="C68" s="38" t="s">
        <v>57</v>
      </c>
      <c r="D68" s="92" t="s">
        <v>336</v>
      </c>
      <c r="E68" s="38" t="s">
        <v>59</v>
      </c>
      <c r="F68" s="38" t="s">
        <v>57</v>
      </c>
      <c r="G68" s="103">
        <v>41659</v>
      </c>
      <c r="H68" s="103">
        <v>41839</v>
      </c>
      <c r="I68" s="84"/>
      <c r="J68" s="48">
        <v>6300000</v>
      </c>
      <c r="K68" s="48">
        <v>6300000</v>
      </c>
      <c r="L68" s="69"/>
      <c r="M68" s="69"/>
      <c r="N68" s="48">
        <v>6300000</v>
      </c>
      <c r="O68" s="48">
        <v>6119433</v>
      </c>
      <c r="P68" s="48">
        <v>4222850.88</v>
      </c>
      <c r="Q68" s="43">
        <f t="shared" si="26"/>
        <v>6300000</v>
      </c>
      <c r="R68" s="44">
        <f t="shared" si="26"/>
        <v>6300000</v>
      </c>
      <c r="S68" s="44">
        <f t="shared" si="27"/>
        <v>6300000</v>
      </c>
      <c r="T68" s="43">
        <f t="shared" si="28"/>
        <v>6119433</v>
      </c>
      <c r="U68" s="44">
        <f t="shared" si="29"/>
        <v>4222850.88</v>
      </c>
      <c r="V68" s="44">
        <f t="shared" si="30"/>
        <v>4222850.88</v>
      </c>
      <c r="W68" s="43">
        <f t="shared" si="31"/>
        <v>4222850.88</v>
      </c>
      <c r="X68" s="111">
        <v>0.69</v>
      </c>
      <c r="Y68" s="111">
        <v>0.69</v>
      </c>
      <c r="Z68" s="38" t="s">
        <v>337</v>
      </c>
      <c r="AA68" s="38" t="s">
        <v>61</v>
      </c>
      <c r="AB68" s="38" t="s">
        <v>312</v>
      </c>
      <c r="AC68" s="38" t="s">
        <v>338</v>
      </c>
      <c r="AD68" s="38" t="s">
        <v>219</v>
      </c>
      <c r="AE68" s="38" t="s">
        <v>338</v>
      </c>
      <c r="AF68" s="48">
        <v>124467.1</v>
      </c>
      <c r="AG68" s="48">
        <v>0</v>
      </c>
      <c r="AH68" s="48">
        <v>1339202.97</v>
      </c>
      <c r="AI68" s="38" t="s">
        <v>339</v>
      </c>
      <c r="AJ68" s="50">
        <f t="shared" si="22"/>
        <v>180567</v>
      </c>
      <c r="AK68" s="50">
        <f t="shared" si="23"/>
        <v>1896582.12</v>
      </c>
      <c r="AL68" s="43"/>
      <c r="AM68" s="43"/>
      <c r="AN68" s="43"/>
      <c r="AO68" s="43"/>
      <c r="AP68" s="51" t="s">
        <v>122</v>
      </c>
      <c r="AQ68" s="51" t="s">
        <v>122</v>
      </c>
      <c r="AR68" s="51" t="s">
        <v>340</v>
      </c>
      <c r="AS68" s="51" t="s">
        <v>108</v>
      </c>
      <c r="AT68" s="51"/>
      <c r="AU68" s="51"/>
      <c r="AV68" s="51"/>
      <c r="AW68" s="51"/>
      <c r="AX68" s="51"/>
    </row>
    <row r="69" spans="1:50" s="53" customFormat="1" ht="36" hidden="1" customHeight="1" x14ac:dyDescent="0.25">
      <c r="A69" s="36" t="s">
        <v>56</v>
      </c>
      <c r="B69" s="38">
        <v>2013</v>
      </c>
      <c r="C69" s="38" t="s">
        <v>70</v>
      </c>
      <c r="D69" s="92" t="s">
        <v>341</v>
      </c>
      <c r="E69" s="38" t="s">
        <v>59</v>
      </c>
      <c r="F69" s="38" t="s">
        <v>70</v>
      </c>
      <c r="G69" s="90">
        <v>41654</v>
      </c>
      <c r="H69" s="90">
        <v>41987</v>
      </c>
      <c r="I69" s="84"/>
      <c r="J69" s="48">
        <v>3385690</v>
      </c>
      <c r="K69" s="48">
        <v>3385690</v>
      </c>
      <c r="L69" s="69"/>
      <c r="M69" s="69"/>
      <c r="N69" s="48">
        <v>3385690</v>
      </c>
      <c r="O69" s="48">
        <v>3163991.15</v>
      </c>
      <c r="P69" s="48">
        <v>3018967.25</v>
      </c>
      <c r="Q69" s="43">
        <f t="shared" si="26"/>
        <v>3385690</v>
      </c>
      <c r="R69" s="44">
        <f t="shared" si="26"/>
        <v>3385690</v>
      </c>
      <c r="S69" s="44">
        <f t="shared" si="27"/>
        <v>3385690</v>
      </c>
      <c r="T69" s="43">
        <f t="shared" si="28"/>
        <v>3163991.15</v>
      </c>
      <c r="U69" s="44">
        <f t="shared" si="29"/>
        <v>3018967.25</v>
      </c>
      <c r="V69" s="44">
        <f t="shared" si="30"/>
        <v>3018967.25</v>
      </c>
      <c r="W69" s="43">
        <f t="shared" si="31"/>
        <v>3018967.25</v>
      </c>
      <c r="X69" s="111">
        <v>1</v>
      </c>
      <c r="Y69" s="111">
        <v>0.86870000000000003</v>
      </c>
      <c r="Z69" s="38" t="s">
        <v>342</v>
      </c>
      <c r="AA69" s="38" t="s">
        <v>73</v>
      </c>
      <c r="AB69" s="38" t="s">
        <v>343</v>
      </c>
      <c r="AC69" s="38" t="s">
        <v>344</v>
      </c>
      <c r="AD69" s="38" t="s">
        <v>344</v>
      </c>
      <c r="AE69" s="38" t="s">
        <v>344</v>
      </c>
      <c r="AF69" s="48">
        <v>3.17</v>
      </c>
      <c r="AG69" s="48"/>
      <c r="AH69" s="48">
        <v>368100.59</v>
      </c>
      <c r="AI69" s="38"/>
      <c r="AJ69" s="50">
        <f t="shared" si="22"/>
        <v>221698.85000000009</v>
      </c>
      <c r="AK69" s="50">
        <f t="shared" si="23"/>
        <v>145023.89999999991</v>
      </c>
      <c r="AL69" s="43"/>
      <c r="AM69" s="43"/>
      <c r="AN69" s="43"/>
      <c r="AO69" s="43"/>
      <c r="AP69" s="51" t="s">
        <v>67</v>
      </c>
      <c r="AQ69" s="51" t="s">
        <v>67</v>
      </c>
      <c r="AR69" s="91" t="s">
        <v>128</v>
      </c>
      <c r="AS69" s="51" t="s">
        <v>108</v>
      </c>
      <c r="AT69" s="51"/>
      <c r="AU69" s="51"/>
      <c r="AV69" s="51"/>
      <c r="AW69" s="51"/>
      <c r="AX69" s="51"/>
    </row>
    <row r="70" spans="1:50" s="53" customFormat="1" ht="30" hidden="1" customHeight="1" x14ac:dyDescent="0.25">
      <c r="A70" s="36" t="s">
        <v>56</v>
      </c>
      <c r="B70" s="38">
        <v>2013</v>
      </c>
      <c r="C70" s="38" t="s">
        <v>167</v>
      </c>
      <c r="D70" s="92" t="s">
        <v>345</v>
      </c>
      <c r="E70" s="38" t="s">
        <v>59</v>
      </c>
      <c r="F70" s="38" t="s">
        <v>167</v>
      </c>
      <c r="G70" s="90">
        <v>41676</v>
      </c>
      <c r="H70" s="90">
        <v>41761</v>
      </c>
      <c r="I70" s="84"/>
      <c r="J70" s="48">
        <v>800000</v>
      </c>
      <c r="K70" s="48">
        <v>800000</v>
      </c>
      <c r="L70" s="69"/>
      <c r="M70" s="69"/>
      <c r="N70" s="48">
        <v>800000</v>
      </c>
      <c r="O70" s="48">
        <v>795253.28</v>
      </c>
      <c r="P70" s="48">
        <v>751884.48</v>
      </c>
      <c r="Q70" s="43">
        <f t="shared" si="26"/>
        <v>800000</v>
      </c>
      <c r="R70" s="44">
        <f t="shared" si="26"/>
        <v>800000</v>
      </c>
      <c r="S70" s="44">
        <f t="shared" si="27"/>
        <v>800000</v>
      </c>
      <c r="T70" s="43">
        <f t="shared" si="28"/>
        <v>795253.28</v>
      </c>
      <c r="U70" s="44">
        <f t="shared" si="29"/>
        <v>751884.48</v>
      </c>
      <c r="V70" s="44">
        <f t="shared" si="30"/>
        <v>751884.48</v>
      </c>
      <c r="W70" s="43">
        <f t="shared" si="31"/>
        <v>751884.48</v>
      </c>
      <c r="X70" s="111">
        <v>1</v>
      </c>
      <c r="Y70" s="111">
        <v>0.94550000000000001</v>
      </c>
      <c r="Z70" s="38" t="s">
        <v>346</v>
      </c>
      <c r="AA70" s="38" t="s">
        <v>347</v>
      </c>
      <c r="AB70" s="38" t="s">
        <v>348</v>
      </c>
      <c r="AC70" s="38">
        <v>90000162680</v>
      </c>
      <c r="AD70" s="38" t="s">
        <v>349</v>
      </c>
      <c r="AE70" s="38" t="s">
        <v>350</v>
      </c>
      <c r="AF70" s="62">
        <v>18.79</v>
      </c>
      <c r="AG70" s="48"/>
      <c r="AH70" s="48">
        <v>48152.300000000017</v>
      </c>
      <c r="AI70" s="38" t="s">
        <v>351</v>
      </c>
      <c r="AJ70" s="50">
        <f t="shared" si="22"/>
        <v>4746.7199999999721</v>
      </c>
      <c r="AK70" s="50">
        <f t="shared" si="23"/>
        <v>43368.800000000047</v>
      </c>
      <c r="AL70" s="43"/>
      <c r="AM70" s="43"/>
      <c r="AN70" s="43"/>
      <c r="AO70" s="43"/>
      <c r="AP70" s="51" t="s">
        <v>67</v>
      </c>
      <c r="AQ70" s="51" t="s">
        <v>67</v>
      </c>
      <c r="AR70" s="91" t="s">
        <v>128</v>
      </c>
      <c r="AS70" s="51" t="s">
        <v>108</v>
      </c>
      <c r="AT70" s="51"/>
      <c r="AU70" s="51"/>
      <c r="AV70" s="51"/>
      <c r="AW70" s="51"/>
      <c r="AX70" s="51"/>
    </row>
    <row r="71" spans="1:50" s="53" customFormat="1" ht="30" hidden="1" customHeight="1" x14ac:dyDescent="0.25">
      <c r="A71" s="36" t="s">
        <v>56</v>
      </c>
      <c r="B71" s="38">
        <v>2013</v>
      </c>
      <c r="C71" s="38" t="s">
        <v>167</v>
      </c>
      <c r="D71" s="92" t="s">
        <v>352</v>
      </c>
      <c r="E71" s="38" t="s">
        <v>59</v>
      </c>
      <c r="F71" s="38" t="s">
        <v>167</v>
      </c>
      <c r="G71" s="90">
        <v>41676</v>
      </c>
      <c r="H71" s="90">
        <v>41761</v>
      </c>
      <c r="I71" s="84"/>
      <c r="J71" s="48">
        <v>800000</v>
      </c>
      <c r="K71" s="48">
        <v>800000</v>
      </c>
      <c r="L71" s="69"/>
      <c r="M71" s="69"/>
      <c r="N71" s="48">
        <v>800000</v>
      </c>
      <c r="O71" s="48">
        <v>798501.52</v>
      </c>
      <c r="P71" s="48">
        <v>734497.24999999988</v>
      </c>
      <c r="Q71" s="43">
        <f t="shared" si="26"/>
        <v>800000</v>
      </c>
      <c r="R71" s="44">
        <f t="shared" si="26"/>
        <v>800000</v>
      </c>
      <c r="S71" s="44">
        <f t="shared" si="27"/>
        <v>800000</v>
      </c>
      <c r="T71" s="43">
        <f t="shared" si="28"/>
        <v>798501.52</v>
      </c>
      <c r="U71" s="44">
        <f t="shared" si="29"/>
        <v>734497.24999999988</v>
      </c>
      <c r="V71" s="44">
        <f t="shared" si="30"/>
        <v>734497.24999999988</v>
      </c>
      <c r="W71" s="43">
        <f t="shared" si="31"/>
        <v>734497.24999999988</v>
      </c>
      <c r="X71" s="111">
        <v>1</v>
      </c>
      <c r="Y71" s="111">
        <v>0.94350000000000001</v>
      </c>
      <c r="Z71" s="38" t="s">
        <v>353</v>
      </c>
      <c r="AA71" s="38" t="s">
        <v>347</v>
      </c>
      <c r="AB71" s="38" t="s">
        <v>348</v>
      </c>
      <c r="AC71" s="38">
        <v>90000162680</v>
      </c>
      <c r="AD71" s="38" t="s">
        <v>349</v>
      </c>
      <c r="AE71" s="38" t="s">
        <v>350</v>
      </c>
      <c r="AF71" s="62"/>
      <c r="AG71" s="48"/>
      <c r="AH71" s="48">
        <v>94737.040000000125</v>
      </c>
      <c r="AI71" s="38"/>
      <c r="AJ71" s="50">
        <f t="shared" si="22"/>
        <v>1498.4799999999814</v>
      </c>
      <c r="AK71" s="50">
        <f t="shared" si="23"/>
        <v>64004.270000000135</v>
      </c>
      <c r="AL71" s="43"/>
      <c r="AM71" s="43"/>
      <c r="AN71" s="43"/>
      <c r="AO71" s="43"/>
      <c r="AP71" s="51" t="s">
        <v>67</v>
      </c>
      <c r="AQ71" s="51" t="s">
        <v>67</v>
      </c>
      <c r="AR71" s="91" t="s">
        <v>128</v>
      </c>
      <c r="AS71" s="51" t="s">
        <v>108</v>
      </c>
      <c r="AT71" s="51"/>
      <c r="AU71" s="51"/>
      <c r="AV71" s="51"/>
      <c r="AW71" s="51"/>
      <c r="AX71" s="51"/>
    </row>
    <row r="72" spans="1:50" s="53" customFormat="1" ht="42" hidden="1" customHeight="1" x14ac:dyDescent="0.25">
      <c r="A72" s="36" t="s">
        <v>56</v>
      </c>
      <c r="B72" s="38">
        <v>2013</v>
      </c>
      <c r="C72" s="38" t="s">
        <v>70</v>
      </c>
      <c r="D72" s="92" t="s">
        <v>354</v>
      </c>
      <c r="E72" s="38" t="s">
        <v>59</v>
      </c>
      <c r="F72" s="38" t="s">
        <v>90</v>
      </c>
      <c r="G72" s="103">
        <v>41671</v>
      </c>
      <c r="H72" s="103">
        <v>41791</v>
      </c>
      <c r="I72" s="84"/>
      <c r="J72" s="48">
        <v>14973862</v>
      </c>
      <c r="K72" s="48">
        <v>14973862</v>
      </c>
      <c r="L72" s="69"/>
      <c r="M72" s="69"/>
      <c r="N72" s="48">
        <v>14973862</v>
      </c>
      <c r="O72" s="48">
        <v>13938344.060000001</v>
      </c>
      <c r="P72" s="48">
        <v>12334276.59</v>
      </c>
      <c r="Q72" s="43">
        <f t="shared" si="26"/>
        <v>14973862</v>
      </c>
      <c r="R72" s="44">
        <f t="shared" si="26"/>
        <v>14973862</v>
      </c>
      <c r="S72" s="44">
        <f t="shared" si="27"/>
        <v>14973862</v>
      </c>
      <c r="T72" s="43">
        <f t="shared" si="28"/>
        <v>13938344.060000001</v>
      </c>
      <c r="U72" s="44">
        <f t="shared" si="29"/>
        <v>12334276.59</v>
      </c>
      <c r="V72" s="44">
        <f t="shared" si="30"/>
        <v>12334276.59</v>
      </c>
      <c r="W72" s="43">
        <f t="shared" si="31"/>
        <v>12334276.59</v>
      </c>
      <c r="X72" s="46">
        <v>1</v>
      </c>
      <c r="Y72" s="111">
        <f>V72/O72</f>
        <v>0.88491692678161649</v>
      </c>
      <c r="Z72" s="38" t="s">
        <v>355</v>
      </c>
      <c r="AA72" s="38" t="s">
        <v>73</v>
      </c>
      <c r="AB72" s="38" t="s">
        <v>305</v>
      </c>
      <c r="AC72" s="109" t="s">
        <v>356</v>
      </c>
      <c r="AD72" s="38" t="s">
        <v>357</v>
      </c>
      <c r="AE72" s="38" t="s">
        <v>356</v>
      </c>
      <c r="AF72" s="48">
        <v>157482.68</v>
      </c>
      <c r="AG72" s="48"/>
      <c r="AH72" s="48">
        <v>2806171.08</v>
      </c>
      <c r="AI72" s="92" t="s">
        <v>309</v>
      </c>
      <c r="AJ72" s="50">
        <f t="shared" si="22"/>
        <v>1035517.9399999995</v>
      </c>
      <c r="AK72" s="50">
        <f t="shared" si="23"/>
        <v>1604067.4700000007</v>
      </c>
      <c r="AL72" s="43"/>
      <c r="AM72" s="43"/>
      <c r="AN72" s="43">
        <f>AJ72</f>
        <v>1035517.9399999995</v>
      </c>
      <c r="AO72" s="43">
        <f>1193000.62-AN72</f>
        <v>157482.68000000063</v>
      </c>
      <c r="AP72" s="51" t="s">
        <v>67</v>
      </c>
      <c r="AQ72" s="51" t="s">
        <v>67</v>
      </c>
      <c r="AR72" s="91" t="s">
        <v>128</v>
      </c>
      <c r="AS72" s="51" t="s">
        <v>108</v>
      </c>
      <c r="AT72" s="51"/>
      <c r="AU72" s="51"/>
      <c r="AV72" s="51"/>
      <c r="AW72" s="51"/>
      <c r="AX72" s="51"/>
    </row>
    <row r="73" spans="1:50" s="53" customFormat="1" ht="34.5" hidden="1" customHeight="1" x14ac:dyDescent="0.25">
      <c r="A73" s="36" t="s">
        <v>56</v>
      </c>
      <c r="B73" s="38">
        <v>2013</v>
      </c>
      <c r="C73" s="38" t="s">
        <v>87</v>
      </c>
      <c r="D73" s="92" t="s">
        <v>358</v>
      </c>
      <c r="E73" s="38" t="s">
        <v>59</v>
      </c>
      <c r="F73" s="38" t="s">
        <v>93</v>
      </c>
      <c r="G73" s="90">
        <v>41652</v>
      </c>
      <c r="H73" s="90">
        <v>41845</v>
      </c>
      <c r="I73" s="84"/>
      <c r="J73" s="48">
        <v>17000000</v>
      </c>
      <c r="K73" s="48">
        <v>17000000</v>
      </c>
      <c r="L73" s="69"/>
      <c r="M73" s="69"/>
      <c r="N73" s="48">
        <v>17000000</v>
      </c>
      <c r="O73" s="48">
        <f>16635320.94+332706.42</f>
        <v>16968027.359999999</v>
      </c>
      <c r="P73" s="48">
        <v>16837037.68</v>
      </c>
      <c r="Q73" s="44">
        <f t="shared" si="26"/>
        <v>17000000</v>
      </c>
      <c r="R73" s="44">
        <f t="shared" si="26"/>
        <v>17000000</v>
      </c>
      <c r="S73" s="44">
        <f t="shared" si="27"/>
        <v>17000000</v>
      </c>
      <c r="T73" s="43">
        <f t="shared" si="28"/>
        <v>16968027.359999999</v>
      </c>
      <c r="U73" s="44">
        <f t="shared" si="29"/>
        <v>16837037.68</v>
      </c>
      <c r="V73" s="44">
        <f t="shared" si="30"/>
        <v>16837037.68</v>
      </c>
      <c r="W73" s="43">
        <f t="shared" si="31"/>
        <v>16837037.68</v>
      </c>
      <c r="X73" s="111">
        <v>0.95</v>
      </c>
      <c r="Y73" s="111">
        <v>0.92869999999999997</v>
      </c>
      <c r="Z73" s="38" t="s">
        <v>359</v>
      </c>
      <c r="AA73" s="38" t="s">
        <v>93</v>
      </c>
      <c r="AB73" s="38" t="s">
        <v>360</v>
      </c>
      <c r="AC73" s="38" t="s">
        <v>361</v>
      </c>
      <c r="AD73" s="38" t="s">
        <v>362</v>
      </c>
      <c r="AE73" s="38" t="s">
        <v>363</v>
      </c>
      <c r="AF73" s="48">
        <v>896.27</v>
      </c>
      <c r="AG73" s="48">
        <v>0</v>
      </c>
      <c r="AH73" s="48">
        <v>2319668.5299999998</v>
      </c>
      <c r="AI73" s="38" t="s">
        <v>364</v>
      </c>
      <c r="AJ73" s="50">
        <f t="shared" si="22"/>
        <v>31972.640000000596</v>
      </c>
      <c r="AK73" s="50">
        <f t="shared" si="23"/>
        <v>130989.6799999997</v>
      </c>
      <c r="AL73" s="43"/>
      <c r="AM73" s="43"/>
      <c r="AN73" s="43"/>
      <c r="AO73" s="43"/>
      <c r="AP73" s="51" t="s">
        <v>273</v>
      </c>
      <c r="AQ73" s="51" t="s">
        <v>273</v>
      </c>
      <c r="AR73" s="91" t="s">
        <v>128</v>
      </c>
      <c r="AS73" s="51" t="s">
        <v>108</v>
      </c>
      <c r="AT73" s="51"/>
      <c r="AU73" s="51"/>
      <c r="AV73" s="51"/>
      <c r="AW73" s="51"/>
      <c r="AX73" s="51"/>
    </row>
    <row r="74" spans="1:50" s="53" customFormat="1" ht="33" hidden="1" customHeight="1" x14ac:dyDescent="0.25">
      <c r="A74" s="36" t="s">
        <v>56</v>
      </c>
      <c r="B74" s="38">
        <v>2013</v>
      </c>
      <c r="C74" s="38" t="s">
        <v>167</v>
      </c>
      <c r="D74" s="92" t="s">
        <v>365</v>
      </c>
      <c r="E74" s="38" t="s">
        <v>59</v>
      </c>
      <c r="F74" s="38" t="s">
        <v>167</v>
      </c>
      <c r="G74" s="90">
        <v>41675</v>
      </c>
      <c r="H74" s="90">
        <v>41820</v>
      </c>
      <c r="I74" s="84"/>
      <c r="J74" s="48">
        <v>6000000</v>
      </c>
      <c r="K74" s="48">
        <v>6000000</v>
      </c>
      <c r="L74" s="69"/>
      <c r="M74" s="69"/>
      <c r="N74" s="48">
        <v>6000000</v>
      </c>
      <c r="O74" s="48">
        <v>4020655.9</v>
      </c>
      <c r="P74" s="48">
        <v>3970655.9</v>
      </c>
      <c r="Q74" s="43">
        <f t="shared" si="26"/>
        <v>6000000</v>
      </c>
      <c r="R74" s="44">
        <f t="shared" si="26"/>
        <v>6000000</v>
      </c>
      <c r="S74" s="44">
        <f t="shared" si="27"/>
        <v>6000000</v>
      </c>
      <c r="T74" s="43">
        <f t="shared" si="28"/>
        <v>4020655.9</v>
      </c>
      <c r="U74" s="44">
        <f t="shared" si="29"/>
        <v>3970655.9</v>
      </c>
      <c r="V74" s="44">
        <f t="shared" si="30"/>
        <v>3970655.9</v>
      </c>
      <c r="W74" s="43">
        <f t="shared" si="31"/>
        <v>3970655.9</v>
      </c>
      <c r="X74" s="111">
        <v>1</v>
      </c>
      <c r="Y74" s="111">
        <v>1</v>
      </c>
      <c r="Z74" s="38" t="s">
        <v>366</v>
      </c>
      <c r="AA74" s="38" t="s">
        <v>347</v>
      </c>
      <c r="AB74" s="38" t="s">
        <v>348</v>
      </c>
      <c r="AC74" s="38" t="s">
        <v>367</v>
      </c>
      <c r="AD74" s="38" t="s">
        <v>368</v>
      </c>
      <c r="AE74" s="38" t="s">
        <v>369</v>
      </c>
      <c r="AF74" s="48">
        <v>233.15</v>
      </c>
      <c r="AG74" s="48">
        <v>0</v>
      </c>
      <c r="AH74" s="48">
        <v>50011.549999999625</v>
      </c>
      <c r="AI74" s="38" t="s">
        <v>370</v>
      </c>
      <c r="AJ74" s="50">
        <f t="shared" si="22"/>
        <v>1979344.1</v>
      </c>
      <c r="AK74" s="50">
        <f t="shared" si="23"/>
        <v>50000</v>
      </c>
      <c r="AL74" s="43"/>
      <c r="AM74" s="43"/>
      <c r="AN74" s="43"/>
      <c r="AO74" s="43"/>
      <c r="AP74" s="51" t="s">
        <v>67</v>
      </c>
      <c r="AQ74" s="51" t="s">
        <v>67</v>
      </c>
      <c r="AR74" s="91" t="s">
        <v>128</v>
      </c>
      <c r="AS74" s="51" t="s">
        <v>108</v>
      </c>
      <c r="AT74" s="51"/>
      <c r="AU74" s="51"/>
      <c r="AV74" s="51"/>
      <c r="AW74" s="51"/>
      <c r="AX74" s="51"/>
    </row>
    <row r="75" spans="1:50" s="53" customFormat="1" ht="60" hidden="1" customHeight="1" x14ac:dyDescent="0.25">
      <c r="A75" s="36" t="s">
        <v>56</v>
      </c>
      <c r="B75" s="38">
        <v>2013</v>
      </c>
      <c r="C75" s="38" t="s">
        <v>167</v>
      </c>
      <c r="D75" s="92" t="s">
        <v>371</v>
      </c>
      <c r="E75" s="38" t="s">
        <v>59</v>
      </c>
      <c r="F75" s="38" t="s">
        <v>167</v>
      </c>
      <c r="G75" s="90">
        <v>41708</v>
      </c>
      <c r="H75" s="90">
        <v>41827</v>
      </c>
      <c r="I75" s="84"/>
      <c r="J75" s="48">
        <v>5000000</v>
      </c>
      <c r="K75" s="48">
        <v>5000000</v>
      </c>
      <c r="L75" s="69"/>
      <c r="M75" s="69"/>
      <c r="N75" s="48">
        <v>5000000</v>
      </c>
      <c r="O75" s="48">
        <v>4917714.1500000004</v>
      </c>
      <c r="P75" s="48">
        <v>4917714.1500000004</v>
      </c>
      <c r="Q75" s="43">
        <f t="shared" si="26"/>
        <v>5000000</v>
      </c>
      <c r="R75" s="44">
        <f t="shared" si="26"/>
        <v>5000000</v>
      </c>
      <c r="S75" s="44">
        <f t="shared" si="27"/>
        <v>5000000</v>
      </c>
      <c r="T75" s="43">
        <f t="shared" si="28"/>
        <v>4917714.1500000004</v>
      </c>
      <c r="U75" s="44">
        <f t="shared" si="29"/>
        <v>4917714.1500000004</v>
      </c>
      <c r="V75" s="44">
        <f t="shared" si="30"/>
        <v>4917714.1500000004</v>
      </c>
      <c r="W75" s="43">
        <f t="shared" si="31"/>
        <v>4917714.1500000004</v>
      </c>
      <c r="X75" s="111">
        <v>1</v>
      </c>
      <c r="Y75" s="117">
        <v>1</v>
      </c>
      <c r="Z75" s="38" t="s">
        <v>372</v>
      </c>
      <c r="AA75" s="38" t="s">
        <v>347</v>
      </c>
      <c r="AB75" s="38" t="s">
        <v>348</v>
      </c>
      <c r="AC75" s="38" t="s">
        <v>367</v>
      </c>
      <c r="AD75" s="38" t="s">
        <v>314</v>
      </c>
      <c r="AE75" s="38" t="s">
        <v>373</v>
      </c>
      <c r="AF75" s="48">
        <v>57.55</v>
      </c>
      <c r="AG75" s="48">
        <v>0</v>
      </c>
      <c r="AH75" s="48">
        <v>82285.840000000739</v>
      </c>
      <c r="AI75" s="38" t="s">
        <v>374</v>
      </c>
      <c r="AJ75" s="50">
        <f t="shared" si="22"/>
        <v>82285.849999999627</v>
      </c>
      <c r="AK75" s="50">
        <f t="shared" si="23"/>
        <v>0</v>
      </c>
      <c r="AL75" s="43"/>
      <c r="AM75" s="43"/>
      <c r="AN75" s="43"/>
      <c r="AO75" s="43"/>
      <c r="AP75" s="51" t="s">
        <v>67</v>
      </c>
      <c r="AQ75" s="51" t="s">
        <v>67</v>
      </c>
      <c r="AR75" s="51" t="s">
        <v>68</v>
      </c>
      <c r="AS75" s="51"/>
      <c r="AT75" s="51" t="s">
        <v>69</v>
      </c>
      <c r="AU75" s="51" t="s">
        <v>69</v>
      </c>
      <c r="AV75" s="51"/>
      <c r="AW75" s="51"/>
      <c r="AX75" s="51"/>
    </row>
    <row r="76" spans="1:50" s="53" customFormat="1" ht="31.5" hidden="1" customHeight="1" x14ac:dyDescent="0.25">
      <c r="A76" s="36" t="s">
        <v>56</v>
      </c>
      <c r="B76" s="38">
        <v>2013</v>
      </c>
      <c r="C76" s="38" t="s">
        <v>87</v>
      </c>
      <c r="D76" s="92" t="s">
        <v>375</v>
      </c>
      <c r="E76" s="38" t="s">
        <v>59</v>
      </c>
      <c r="F76" s="38" t="s">
        <v>93</v>
      </c>
      <c r="G76" s="90">
        <v>41652</v>
      </c>
      <c r="H76" s="90">
        <v>41797</v>
      </c>
      <c r="I76" s="84"/>
      <c r="J76" s="48">
        <v>18000000</v>
      </c>
      <c r="K76" s="48">
        <v>18000000</v>
      </c>
      <c r="L76" s="69"/>
      <c r="M76" s="69"/>
      <c r="N76" s="48">
        <v>18000000</v>
      </c>
      <c r="O76" s="48">
        <v>17969717.52</v>
      </c>
      <c r="P76" s="48">
        <v>17135974.559999999</v>
      </c>
      <c r="Q76" s="44">
        <f t="shared" si="26"/>
        <v>18000000</v>
      </c>
      <c r="R76" s="44">
        <f t="shared" si="26"/>
        <v>18000000</v>
      </c>
      <c r="S76" s="44">
        <f t="shared" si="27"/>
        <v>18000000</v>
      </c>
      <c r="T76" s="43">
        <f>O76</f>
        <v>17969717.52</v>
      </c>
      <c r="U76" s="44">
        <f t="shared" si="29"/>
        <v>17135974.559999999</v>
      </c>
      <c r="V76" s="44">
        <f t="shared" si="30"/>
        <v>17135974.559999999</v>
      </c>
      <c r="W76" s="43">
        <f t="shared" si="31"/>
        <v>17135974.559999999</v>
      </c>
      <c r="X76" s="111">
        <v>1</v>
      </c>
      <c r="Y76" s="111">
        <v>0.95069999999999999</v>
      </c>
      <c r="Z76" s="38" t="s">
        <v>376</v>
      </c>
      <c r="AA76" s="38" t="s">
        <v>87</v>
      </c>
      <c r="AB76" s="38" t="s">
        <v>360</v>
      </c>
      <c r="AC76" s="38" t="s">
        <v>377</v>
      </c>
      <c r="AD76" s="38" t="s">
        <v>378</v>
      </c>
      <c r="AE76" s="38" t="s">
        <v>379</v>
      </c>
      <c r="AF76" s="48">
        <v>365.27</v>
      </c>
      <c r="AG76" s="48">
        <v>0</v>
      </c>
      <c r="AH76" s="48">
        <v>887723.29</v>
      </c>
      <c r="AI76" s="38" t="s">
        <v>380</v>
      </c>
      <c r="AJ76" s="50">
        <f t="shared" si="22"/>
        <v>30282.480000000447</v>
      </c>
      <c r="AK76" s="50">
        <f t="shared" si="23"/>
        <v>833742.96000000089</v>
      </c>
      <c r="AL76" s="43"/>
      <c r="AM76" s="43"/>
      <c r="AN76" s="43"/>
      <c r="AO76" s="43"/>
      <c r="AP76" s="51" t="s">
        <v>67</v>
      </c>
      <c r="AQ76" s="51" t="s">
        <v>67</v>
      </c>
      <c r="AR76" s="91" t="s">
        <v>128</v>
      </c>
      <c r="AS76" s="51" t="s">
        <v>108</v>
      </c>
      <c r="AT76" s="51"/>
      <c r="AU76" s="51"/>
      <c r="AV76" s="51"/>
      <c r="AW76" s="51"/>
      <c r="AX76" s="51"/>
    </row>
    <row r="77" spans="1:50" s="53" customFormat="1" ht="34.5" hidden="1" customHeight="1" x14ac:dyDescent="0.25">
      <c r="A77" s="38" t="s">
        <v>56</v>
      </c>
      <c r="B77" s="38">
        <v>2013</v>
      </c>
      <c r="C77" s="38" t="s">
        <v>106</v>
      </c>
      <c r="D77" s="92" t="s">
        <v>381</v>
      </c>
      <c r="E77" s="38"/>
      <c r="F77" s="38" t="s">
        <v>108</v>
      </c>
      <c r="G77" s="38"/>
      <c r="H77" s="38"/>
      <c r="I77" s="84"/>
      <c r="J77" s="48"/>
      <c r="K77" s="48"/>
      <c r="L77" s="69"/>
      <c r="M77" s="69"/>
      <c r="N77" s="48"/>
      <c r="O77" s="48"/>
      <c r="P77" s="48"/>
      <c r="Q77" s="48"/>
      <c r="R77" s="44"/>
      <c r="S77" s="44"/>
      <c r="T77" s="36"/>
      <c r="U77" s="44"/>
      <c r="V77" s="44"/>
      <c r="W77" s="43"/>
      <c r="X77" s="36"/>
      <c r="Y77" s="36" t="s">
        <v>318</v>
      </c>
      <c r="Z77" s="38"/>
      <c r="AA77" s="38"/>
      <c r="AB77" s="38" t="s">
        <v>305</v>
      </c>
      <c r="AC77" s="38" t="s">
        <v>382</v>
      </c>
      <c r="AD77" s="38" t="s">
        <v>383</v>
      </c>
      <c r="AE77" s="38" t="s">
        <v>384</v>
      </c>
      <c r="AF77" s="48">
        <v>182.33</v>
      </c>
      <c r="AG77" s="48">
        <v>0</v>
      </c>
      <c r="AH77" s="48">
        <v>638710.34</v>
      </c>
      <c r="AI77" s="38" t="s">
        <v>385</v>
      </c>
      <c r="AJ77" s="50"/>
      <c r="AK77" s="50"/>
      <c r="AL77" s="43"/>
      <c r="AM77" s="43"/>
      <c r="AN77" s="43">
        <v>272975.48</v>
      </c>
      <c r="AO77" s="43">
        <v>86651.72</v>
      </c>
      <c r="AP77" s="85"/>
      <c r="AQ77" s="51"/>
      <c r="AR77" s="51"/>
      <c r="AS77" s="51"/>
      <c r="AT77" s="51"/>
      <c r="AU77" s="51"/>
      <c r="AV77" s="51"/>
      <c r="AW77" s="51"/>
      <c r="AX77" s="51"/>
    </row>
    <row r="78" spans="1:50" s="53" customFormat="1" ht="60" hidden="1" customHeight="1" x14ac:dyDescent="0.25">
      <c r="A78" s="36" t="s">
        <v>56</v>
      </c>
      <c r="B78" s="38">
        <v>2013</v>
      </c>
      <c r="C78" s="38" t="s">
        <v>57</v>
      </c>
      <c r="D78" s="92" t="s">
        <v>386</v>
      </c>
      <c r="E78" s="38" t="s">
        <v>89</v>
      </c>
      <c r="F78" s="38" t="s">
        <v>108</v>
      </c>
      <c r="G78" s="39">
        <v>41680</v>
      </c>
      <c r="H78" s="39">
        <v>41869</v>
      </c>
      <c r="I78" s="84"/>
      <c r="J78" s="48">
        <v>2500000</v>
      </c>
      <c r="K78" s="48">
        <v>2500000</v>
      </c>
      <c r="L78" s="69"/>
      <c r="M78" s="69"/>
      <c r="N78" s="48">
        <v>2500000</v>
      </c>
      <c r="O78" s="48">
        <v>2441191</v>
      </c>
      <c r="P78" s="48">
        <v>2441191</v>
      </c>
      <c r="Q78" s="44">
        <f t="shared" si="26"/>
        <v>2500000</v>
      </c>
      <c r="R78" s="44">
        <f t="shared" si="26"/>
        <v>2500000</v>
      </c>
      <c r="S78" s="44">
        <f t="shared" si="27"/>
        <v>2500000</v>
      </c>
      <c r="T78" s="43">
        <f t="shared" ref="T78:T90" si="32">O78</f>
        <v>2441191</v>
      </c>
      <c r="U78" s="44">
        <f t="shared" ref="U78:U84" si="33">V78</f>
        <v>2441191</v>
      </c>
      <c r="V78" s="44">
        <f t="shared" ref="V78:V90" si="34">P78</f>
        <v>2441191</v>
      </c>
      <c r="W78" s="43">
        <f t="shared" ref="W78:W84" si="35">V78</f>
        <v>2441191</v>
      </c>
      <c r="X78" s="111">
        <v>1</v>
      </c>
      <c r="Y78" s="111">
        <v>1</v>
      </c>
      <c r="Z78" s="38" t="s">
        <v>387</v>
      </c>
      <c r="AA78" s="38" t="s">
        <v>61</v>
      </c>
      <c r="AB78" s="38"/>
      <c r="AC78" s="38"/>
      <c r="AD78" s="38"/>
      <c r="AE78" s="38"/>
      <c r="AF78" s="48"/>
      <c r="AG78" s="48"/>
      <c r="AH78" s="48"/>
      <c r="AI78" s="38"/>
      <c r="AJ78" s="50">
        <f t="shared" ref="AJ78:AJ84" si="36">K78-O78</f>
        <v>58809</v>
      </c>
      <c r="AK78" s="50">
        <f t="shared" ref="AK78:AK84" si="37">O78-P78</f>
        <v>0</v>
      </c>
      <c r="AL78" s="43"/>
      <c r="AM78" s="43"/>
      <c r="AN78" s="43"/>
      <c r="AO78" s="43"/>
      <c r="AP78" s="51" t="s">
        <v>67</v>
      </c>
      <c r="AQ78" s="51" t="s">
        <v>67</v>
      </c>
      <c r="AR78" s="51" t="s">
        <v>68</v>
      </c>
      <c r="AS78" s="51"/>
      <c r="AT78" s="51" t="s">
        <v>69</v>
      </c>
      <c r="AU78" s="51" t="s">
        <v>69</v>
      </c>
      <c r="AV78" s="51"/>
      <c r="AW78" s="51"/>
      <c r="AX78" s="51"/>
    </row>
    <row r="79" spans="1:50" s="53" customFormat="1" ht="75" hidden="1" customHeight="1" x14ac:dyDescent="0.25">
      <c r="A79" s="36" t="s">
        <v>56</v>
      </c>
      <c r="B79" s="38">
        <v>2013</v>
      </c>
      <c r="C79" s="38" t="s">
        <v>57</v>
      </c>
      <c r="D79" s="92" t="s">
        <v>388</v>
      </c>
      <c r="E79" s="38" t="s">
        <v>89</v>
      </c>
      <c r="F79" s="38" t="s">
        <v>108</v>
      </c>
      <c r="G79" s="39">
        <v>41778</v>
      </c>
      <c r="H79" s="39">
        <v>41869</v>
      </c>
      <c r="I79" s="84"/>
      <c r="J79" s="48">
        <v>2000000</v>
      </c>
      <c r="K79" s="48">
        <v>2000000</v>
      </c>
      <c r="L79" s="69"/>
      <c r="M79" s="69"/>
      <c r="N79" s="48">
        <v>2000000</v>
      </c>
      <c r="O79" s="48">
        <v>1998379.86</v>
      </c>
      <c r="P79" s="48">
        <v>1998379.85</v>
      </c>
      <c r="Q79" s="44">
        <f t="shared" si="26"/>
        <v>2000000</v>
      </c>
      <c r="R79" s="44">
        <f t="shared" si="26"/>
        <v>2000000</v>
      </c>
      <c r="S79" s="44">
        <f t="shared" si="27"/>
        <v>2000000</v>
      </c>
      <c r="T79" s="43">
        <f t="shared" si="32"/>
        <v>1998379.86</v>
      </c>
      <c r="U79" s="44">
        <f t="shared" si="33"/>
        <v>1998379.85</v>
      </c>
      <c r="V79" s="44">
        <f t="shared" si="34"/>
        <v>1998379.85</v>
      </c>
      <c r="W79" s="43">
        <f t="shared" si="35"/>
        <v>1998379.85</v>
      </c>
      <c r="X79" s="111">
        <v>1</v>
      </c>
      <c r="Y79" s="111">
        <v>1</v>
      </c>
      <c r="Z79" s="38" t="s">
        <v>389</v>
      </c>
      <c r="AA79" s="38" t="s">
        <v>61</v>
      </c>
      <c r="AB79" s="38"/>
      <c r="AC79" s="38"/>
      <c r="AD79" s="38"/>
      <c r="AE79" s="38"/>
      <c r="AF79" s="48"/>
      <c r="AG79" s="48"/>
      <c r="AH79" s="48"/>
      <c r="AI79" s="38"/>
      <c r="AJ79" s="50">
        <f t="shared" si="36"/>
        <v>1620.1399999998976</v>
      </c>
      <c r="AK79" s="50">
        <f t="shared" si="37"/>
        <v>1.0000000009313226E-2</v>
      </c>
      <c r="AL79" s="43"/>
      <c r="AM79" s="43"/>
      <c r="AN79" s="43"/>
      <c r="AO79" s="43"/>
      <c r="AP79" s="51" t="s">
        <v>67</v>
      </c>
      <c r="AQ79" s="51" t="s">
        <v>67</v>
      </c>
      <c r="AR79" s="51" t="s">
        <v>68</v>
      </c>
      <c r="AS79" s="51"/>
      <c r="AT79" s="51" t="s">
        <v>69</v>
      </c>
      <c r="AU79" s="51" t="s">
        <v>69</v>
      </c>
      <c r="AV79" s="51"/>
      <c r="AW79" s="51"/>
      <c r="AX79" s="51"/>
    </row>
    <row r="80" spans="1:50" s="53" customFormat="1" ht="45" hidden="1" customHeight="1" x14ac:dyDescent="0.25">
      <c r="A80" s="36" t="s">
        <v>56</v>
      </c>
      <c r="B80" s="38">
        <v>2013</v>
      </c>
      <c r="C80" s="38" t="s">
        <v>57</v>
      </c>
      <c r="D80" s="92" t="s">
        <v>390</v>
      </c>
      <c r="E80" s="38" t="s">
        <v>89</v>
      </c>
      <c r="F80" s="38" t="s">
        <v>108</v>
      </c>
      <c r="G80" s="39">
        <v>41639</v>
      </c>
      <c r="H80" s="39">
        <v>41911</v>
      </c>
      <c r="I80" s="84"/>
      <c r="J80" s="48">
        <v>1000000</v>
      </c>
      <c r="K80" s="48">
        <v>1000000</v>
      </c>
      <c r="L80" s="69"/>
      <c r="M80" s="69"/>
      <c r="N80" s="48">
        <v>1000000</v>
      </c>
      <c r="O80" s="48">
        <v>999243.72</v>
      </c>
      <c r="P80" s="48">
        <v>999243.72</v>
      </c>
      <c r="Q80" s="44">
        <f t="shared" si="26"/>
        <v>1000000</v>
      </c>
      <c r="R80" s="44">
        <f t="shared" si="26"/>
        <v>1000000</v>
      </c>
      <c r="S80" s="44">
        <f t="shared" si="27"/>
        <v>1000000</v>
      </c>
      <c r="T80" s="43">
        <f t="shared" si="32"/>
        <v>999243.72</v>
      </c>
      <c r="U80" s="44">
        <f t="shared" si="33"/>
        <v>999243.72</v>
      </c>
      <c r="V80" s="44">
        <f t="shared" si="34"/>
        <v>999243.72</v>
      </c>
      <c r="W80" s="43">
        <f t="shared" si="35"/>
        <v>999243.72</v>
      </c>
      <c r="X80" s="111">
        <v>1</v>
      </c>
      <c r="Y80" s="111">
        <v>1</v>
      </c>
      <c r="Z80" s="38" t="s">
        <v>391</v>
      </c>
      <c r="AA80" s="38" t="s">
        <v>61</v>
      </c>
      <c r="AB80" s="38"/>
      <c r="AC80" s="38"/>
      <c r="AD80" s="38"/>
      <c r="AE80" s="38"/>
      <c r="AF80" s="48"/>
      <c r="AG80" s="48"/>
      <c r="AH80" s="48"/>
      <c r="AI80" s="38"/>
      <c r="AJ80" s="50">
        <f t="shared" si="36"/>
        <v>756.28000000002794</v>
      </c>
      <c r="AK80" s="50">
        <f t="shared" si="37"/>
        <v>0</v>
      </c>
      <c r="AL80" s="43"/>
      <c r="AM80" s="43"/>
      <c r="AN80" s="43"/>
      <c r="AO80" s="43"/>
      <c r="AP80" s="51" t="s">
        <v>67</v>
      </c>
      <c r="AQ80" s="51" t="s">
        <v>67</v>
      </c>
      <c r="AR80" s="51" t="s">
        <v>68</v>
      </c>
      <c r="AS80" s="51"/>
      <c r="AT80" s="51" t="s">
        <v>69</v>
      </c>
      <c r="AU80" s="51" t="s">
        <v>69</v>
      </c>
      <c r="AV80" s="51"/>
      <c r="AW80" s="51"/>
      <c r="AX80" s="51"/>
    </row>
    <row r="81" spans="1:50" s="53" customFormat="1" ht="45" hidden="1" customHeight="1" x14ac:dyDescent="0.25">
      <c r="A81" s="36" t="s">
        <v>56</v>
      </c>
      <c r="B81" s="38">
        <v>2013</v>
      </c>
      <c r="C81" s="38" t="s">
        <v>57</v>
      </c>
      <c r="D81" s="92" t="s">
        <v>392</v>
      </c>
      <c r="E81" s="38" t="s">
        <v>89</v>
      </c>
      <c r="F81" s="38" t="s">
        <v>108</v>
      </c>
      <c r="G81" s="39">
        <v>41719</v>
      </c>
      <c r="H81" s="39">
        <v>41845</v>
      </c>
      <c r="I81" s="84"/>
      <c r="J81" s="48">
        <v>500000</v>
      </c>
      <c r="K81" s="48">
        <v>500000</v>
      </c>
      <c r="L81" s="69"/>
      <c r="M81" s="69"/>
      <c r="N81" s="48">
        <v>500000</v>
      </c>
      <c r="O81" s="48">
        <v>493000</v>
      </c>
      <c r="P81" s="48">
        <v>493000</v>
      </c>
      <c r="Q81" s="44">
        <f t="shared" si="26"/>
        <v>500000</v>
      </c>
      <c r="R81" s="44">
        <f t="shared" si="26"/>
        <v>500000</v>
      </c>
      <c r="S81" s="44">
        <f t="shared" si="27"/>
        <v>500000</v>
      </c>
      <c r="T81" s="43">
        <f t="shared" si="32"/>
        <v>493000</v>
      </c>
      <c r="U81" s="44">
        <f t="shared" si="33"/>
        <v>493000</v>
      </c>
      <c r="V81" s="44">
        <f t="shared" si="34"/>
        <v>493000</v>
      </c>
      <c r="W81" s="43">
        <f t="shared" si="35"/>
        <v>493000</v>
      </c>
      <c r="X81" s="111">
        <v>1</v>
      </c>
      <c r="Y81" s="111">
        <v>1</v>
      </c>
      <c r="Z81" s="38" t="s">
        <v>393</v>
      </c>
      <c r="AA81" s="38" t="s">
        <v>61</v>
      </c>
      <c r="AB81" s="38"/>
      <c r="AC81" s="38"/>
      <c r="AD81" s="38"/>
      <c r="AE81" s="38"/>
      <c r="AF81" s="48"/>
      <c r="AG81" s="48"/>
      <c r="AH81" s="48"/>
      <c r="AI81" s="38"/>
      <c r="AJ81" s="50">
        <f t="shared" si="36"/>
        <v>7000</v>
      </c>
      <c r="AK81" s="50">
        <f t="shared" si="37"/>
        <v>0</v>
      </c>
      <c r="AL81" s="43"/>
      <c r="AM81" s="43"/>
      <c r="AN81" s="43"/>
      <c r="AO81" s="43"/>
      <c r="AP81" s="51" t="s">
        <v>67</v>
      </c>
      <c r="AQ81" s="51" t="s">
        <v>67</v>
      </c>
      <c r="AR81" s="51" t="s">
        <v>68</v>
      </c>
      <c r="AS81" s="51"/>
      <c r="AT81" s="51" t="s">
        <v>69</v>
      </c>
      <c r="AU81" s="51" t="s">
        <v>69</v>
      </c>
      <c r="AV81" s="51"/>
      <c r="AW81" s="51"/>
      <c r="AX81" s="51"/>
    </row>
    <row r="82" spans="1:50" s="53" customFormat="1" ht="30" hidden="1" customHeight="1" x14ac:dyDescent="0.25">
      <c r="A82" s="36" t="s">
        <v>56</v>
      </c>
      <c r="B82" s="38">
        <v>2013</v>
      </c>
      <c r="C82" s="38" t="s">
        <v>57</v>
      </c>
      <c r="D82" s="92" t="s">
        <v>394</v>
      </c>
      <c r="E82" s="38" t="s">
        <v>89</v>
      </c>
      <c r="F82" s="38" t="s">
        <v>108</v>
      </c>
      <c r="G82" s="39">
        <v>41701</v>
      </c>
      <c r="H82" s="39">
        <v>41873</v>
      </c>
      <c r="I82" s="84"/>
      <c r="J82" s="48">
        <v>1000000</v>
      </c>
      <c r="K82" s="48">
        <v>1000000</v>
      </c>
      <c r="L82" s="69"/>
      <c r="M82" s="69"/>
      <c r="N82" s="48">
        <v>1000000</v>
      </c>
      <c r="O82" s="48">
        <v>997600</v>
      </c>
      <c r="P82" s="48">
        <v>997600</v>
      </c>
      <c r="Q82" s="44">
        <f t="shared" si="26"/>
        <v>1000000</v>
      </c>
      <c r="R82" s="44">
        <f t="shared" si="26"/>
        <v>1000000</v>
      </c>
      <c r="S82" s="44">
        <f t="shared" si="27"/>
        <v>1000000</v>
      </c>
      <c r="T82" s="43">
        <f t="shared" si="32"/>
        <v>997600</v>
      </c>
      <c r="U82" s="44">
        <f t="shared" si="33"/>
        <v>997600</v>
      </c>
      <c r="V82" s="44">
        <f t="shared" si="34"/>
        <v>997600</v>
      </c>
      <c r="W82" s="43">
        <f t="shared" si="35"/>
        <v>997600</v>
      </c>
      <c r="X82" s="111">
        <v>1</v>
      </c>
      <c r="Y82" s="111">
        <v>1</v>
      </c>
      <c r="Z82" s="38" t="s">
        <v>395</v>
      </c>
      <c r="AA82" s="38" t="s">
        <v>61</v>
      </c>
      <c r="AB82" s="38"/>
      <c r="AC82" s="38"/>
      <c r="AD82" s="38"/>
      <c r="AE82" s="38"/>
      <c r="AF82" s="48"/>
      <c r="AG82" s="48"/>
      <c r="AH82" s="48"/>
      <c r="AI82" s="38"/>
      <c r="AJ82" s="50">
        <f t="shared" si="36"/>
        <v>2400</v>
      </c>
      <c r="AK82" s="50">
        <f t="shared" si="37"/>
        <v>0</v>
      </c>
      <c r="AL82" s="43"/>
      <c r="AM82" s="43"/>
      <c r="AN82" s="43"/>
      <c r="AO82" s="43"/>
      <c r="AP82" s="51" t="s">
        <v>67</v>
      </c>
      <c r="AQ82" s="51" t="s">
        <v>67</v>
      </c>
      <c r="AR82" s="51" t="s">
        <v>68</v>
      </c>
      <c r="AS82" s="51"/>
      <c r="AT82" s="51" t="s">
        <v>69</v>
      </c>
      <c r="AU82" s="51" t="s">
        <v>69</v>
      </c>
      <c r="AV82" s="51"/>
      <c r="AW82" s="51"/>
      <c r="AX82" s="51"/>
    </row>
    <row r="83" spans="1:50" s="53" customFormat="1" ht="30" hidden="1" customHeight="1" x14ac:dyDescent="0.25">
      <c r="A83" s="36" t="s">
        <v>56</v>
      </c>
      <c r="B83" s="38">
        <v>2013</v>
      </c>
      <c r="C83" s="38" t="s">
        <v>57</v>
      </c>
      <c r="D83" s="92" t="s">
        <v>396</v>
      </c>
      <c r="E83" s="38" t="s">
        <v>89</v>
      </c>
      <c r="F83" s="38" t="s">
        <v>108</v>
      </c>
      <c r="G83" s="39">
        <v>41670</v>
      </c>
      <c r="H83" s="39">
        <v>41719</v>
      </c>
      <c r="I83" s="84"/>
      <c r="J83" s="48">
        <v>1250000</v>
      </c>
      <c r="K83" s="48">
        <v>1250000</v>
      </c>
      <c r="L83" s="69"/>
      <c r="M83" s="69"/>
      <c r="N83" s="48">
        <v>1250000</v>
      </c>
      <c r="O83" s="48">
        <v>1070000</v>
      </c>
      <c r="P83" s="48">
        <v>1070000</v>
      </c>
      <c r="Q83" s="43">
        <f>J83</f>
        <v>1250000</v>
      </c>
      <c r="R83" s="44">
        <f t="shared" ref="R83" si="38">K83</f>
        <v>1250000</v>
      </c>
      <c r="S83" s="44">
        <f t="shared" si="27"/>
        <v>1250000</v>
      </c>
      <c r="T83" s="43">
        <f t="shared" si="32"/>
        <v>1070000</v>
      </c>
      <c r="U83" s="44">
        <f t="shared" si="33"/>
        <v>1070000</v>
      </c>
      <c r="V83" s="44">
        <f t="shared" si="34"/>
        <v>1070000</v>
      </c>
      <c r="W83" s="43">
        <f t="shared" si="35"/>
        <v>1070000</v>
      </c>
      <c r="X83" s="111">
        <v>1</v>
      </c>
      <c r="Y83" s="111">
        <v>1</v>
      </c>
      <c r="Z83" s="38" t="s">
        <v>397</v>
      </c>
      <c r="AA83" s="38" t="s">
        <v>61</v>
      </c>
      <c r="AB83" s="38"/>
      <c r="AC83" s="38"/>
      <c r="AD83" s="38"/>
      <c r="AE83" s="38"/>
      <c r="AF83" s="48"/>
      <c r="AG83" s="48"/>
      <c r="AH83" s="48"/>
      <c r="AI83" s="38"/>
      <c r="AJ83" s="50">
        <f t="shared" si="36"/>
        <v>180000</v>
      </c>
      <c r="AK83" s="50">
        <f t="shared" si="37"/>
        <v>0</v>
      </c>
      <c r="AL83" s="43"/>
      <c r="AM83" s="43"/>
      <c r="AN83" s="43"/>
      <c r="AO83" s="43"/>
      <c r="AP83" s="51" t="s">
        <v>67</v>
      </c>
      <c r="AQ83" s="51" t="s">
        <v>67</v>
      </c>
      <c r="AR83" s="51" t="s">
        <v>68</v>
      </c>
      <c r="AS83" s="51"/>
      <c r="AT83" s="51" t="s">
        <v>69</v>
      </c>
      <c r="AU83" s="51" t="s">
        <v>69</v>
      </c>
      <c r="AV83" s="51"/>
      <c r="AW83" s="51"/>
      <c r="AX83" s="51"/>
    </row>
    <row r="84" spans="1:50" s="53" customFormat="1" ht="54.75" hidden="1" customHeight="1" x14ac:dyDescent="0.25">
      <c r="A84" s="54" t="s">
        <v>56</v>
      </c>
      <c r="B84" s="55">
        <v>2013</v>
      </c>
      <c r="C84" s="55" t="s">
        <v>57</v>
      </c>
      <c r="D84" s="101" t="s">
        <v>398</v>
      </c>
      <c r="E84" s="55" t="s">
        <v>89</v>
      </c>
      <c r="F84" s="55" t="s">
        <v>108</v>
      </c>
      <c r="G84" s="118">
        <v>41670</v>
      </c>
      <c r="H84" s="118">
        <v>41908</v>
      </c>
      <c r="I84" s="66"/>
      <c r="J84" s="62">
        <v>2600000</v>
      </c>
      <c r="K84" s="62">
        <v>2600000</v>
      </c>
      <c r="L84" s="119"/>
      <c r="M84" s="75"/>
      <c r="N84" s="62">
        <v>2600000</v>
      </c>
      <c r="O84" s="48">
        <v>2581000</v>
      </c>
      <c r="P84" s="48">
        <f>1287600+1293400</f>
        <v>2581000</v>
      </c>
      <c r="Q84" s="62">
        <f>J84</f>
        <v>2600000</v>
      </c>
      <c r="R84" s="62">
        <f>K84</f>
        <v>2600000</v>
      </c>
      <c r="S84" s="44">
        <f>N84</f>
        <v>2600000</v>
      </c>
      <c r="T84" s="43">
        <f t="shared" si="32"/>
        <v>2581000</v>
      </c>
      <c r="U84" s="44">
        <f t="shared" si="33"/>
        <v>2581000</v>
      </c>
      <c r="V84" s="44">
        <f t="shared" si="34"/>
        <v>2581000</v>
      </c>
      <c r="W84" s="43">
        <f t="shared" si="35"/>
        <v>2581000</v>
      </c>
      <c r="X84" s="111">
        <v>1</v>
      </c>
      <c r="Y84" s="111">
        <v>0.93</v>
      </c>
      <c r="Z84" s="55" t="s">
        <v>399</v>
      </c>
      <c r="AA84" s="55" t="s">
        <v>61</v>
      </c>
      <c r="AB84" s="38"/>
      <c r="AC84" s="38"/>
      <c r="AD84" s="38"/>
      <c r="AE84" s="38"/>
      <c r="AF84" s="48"/>
      <c r="AG84" s="48"/>
      <c r="AH84" s="48"/>
      <c r="AI84" s="38"/>
      <c r="AJ84" s="50">
        <f t="shared" si="36"/>
        <v>19000</v>
      </c>
      <c r="AK84" s="50">
        <f t="shared" si="37"/>
        <v>0</v>
      </c>
      <c r="AL84" s="43"/>
      <c r="AM84" s="43"/>
      <c r="AN84" s="43"/>
      <c r="AO84" s="43"/>
      <c r="AP84" s="51" t="s">
        <v>67</v>
      </c>
      <c r="AQ84" s="51" t="s">
        <v>67</v>
      </c>
      <c r="AR84" s="51" t="s">
        <v>68</v>
      </c>
      <c r="AS84" s="51"/>
      <c r="AT84" s="51" t="s">
        <v>69</v>
      </c>
      <c r="AU84" s="51" t="s">
        <v>69</v>
      </c>
      <c r="AV84" s="51"/>
      <c r="AW84" s="51"/>
      <c r="AX84" s="51"/>
    </row>
    <row r="85" spans="1:50" s="53" customFormat="1" ht="55.5" hidden="1" customHeight="1" x14ac:dyDescent="0.25">
      <c r="A85" s="65"/>
      <c r="B85" s="66"/>
      <c r="C85" s="66"/>
      <c r="D85" s="102"/>
      <c r="E85" s="66"/>
      <c r="F85" s="66"/>
      <c r="G85" s="66"/>
      <c r="H85" s="66"/>
      <c r="I85" s="66"/>
      <c r="J85" s="75"/>
      <c r="K85" s="75"/>
      <c r="L85" s="119"/>
      <c r="M85" s="75"/>
      <c r="N85" s="75"/>
      <c r="O85" s="69">
        <v>0</v>
      </c>
      <c r="P85" s="69">
        <v>0</v>
      </c>
      <c r="Q85" s="65"/>
      <c r="R85" s="65"/>
      <c r="S85" s="70">
        <v>0</v>
      </c>
      <c r="T85" s="70">
        <f t="shared" si="32"/>
        <v>0</v>
      </c>
      <c r="U85" s="70">
        <v>0</v>
      </c>
      <c r="V85" s="70">
        <f t="shared" si="34"/>
        <v>0</v>
      </c>
      <c r="W85" s="70">
        <v>0</v>
      </c>
      <c r="X85" s="83">
        <v>0.98</v>
      </c>
      <c r="Y85" s="83">
        <v>0.98</v>
      </c>
      <c r="Z85" s="66"/>
      <c r="AA85" s="66"/>
      <c r="AB85" s="84"/>
      <c r="AC85" s="84"/>
      <c r="AD85" s="84"/>
      <c r="AE85" s="84"/>
      <c r="AF85" s="69"/>
      <c r="AG85" s="69"/>
      <c r="AH85" s="69"/>
      <c r="AI85" s="84"/>
      <c r="AJ85" s="84"/>
      <c r="AK85" s="84"/>
      <c r="AL85" s="43"/>
      <c r="AM85" s="43"/>
      <c r="AN85" s="43"/>
      <c r="AO85" s="43"/>
      <c r="AP85" s="85"/>
      <c r="AQ85" s="85"/>
      <c r="AR85" s="51"/>
      <c r="AS85" s="51"/>
      <c r="AT85" s="51"/>
      <c r="AU85" s="51"/>
      <c r="AV85" s="51"/>
      <c r="AW85" s="51"/>
      <c r="AX85" s="51"/>
    </row>
    <row r="86" spans="1:50" s="53" customFormat="1" ht="30" hidden="1" customHeight="1" x14ac:dyDescent="0.25">
      <c r="A86" s="36" t="s">
        <v>56</v>
      </c>
      <c r="B86" s="38">
        <v>2013</v>
      </c>
      <c r="C86" s="38" t="s">
        <v>167</v>
      </c>
      <c r="D86" s="92" t="s">
        <v>400</v>
      </c>
      <c r="E86" s="38" t="s">
        <v>89</v>
      </c>
      <c r="F86" s="38" t="s">
        <v>108</v>
      </c>
      <c r="G86" s="90">
        <v>41654</v>
      </c>
      <c r="H86" s="90">
        <v>41744</v>
      </c>
      <c r="I86" s="84"/>
      <c r="J86" s="48">
        <v>300000</v>
      </c>
      <c r="K86" s="48">
        <v>300000</v>
      </c>
      <c r="L86" s="69"/>
      <c r="M86" s="69"/>
      <c r="N86" s="48">
        <v>300000</v>
      </c>
      <c r="O86" s="48">
        <v>296609</v>
      </c>
      <c r="P86" s="48">
        <v>296609.95</v>
      </c>
      <c r="Q86" s="43">
        <f t="shared" ref="Q86:R90" si="39">J86</f>
        <v>300000</v>
      </c>
      <c r="R86" s="44">
        <f t="shared" si="39"/>
        <v>300000</v>
      </c>
      <c r="S86" s="44">
        <f t="shared" ref="S86:S90" si="40">R86</f>
        <v>300000</v>
      </c>
      <c r="T86" s="43">
        <f t="shared" si="32"/>
        <v>296609</v>
      </c>
      <c r="U86" s="44">
        <f t="shared" ref="U86:U90" si="41">V86</f>
        <v>296609.95</v>
      </c>
      <c r="V86" s="44">
        <f t="shared" si="34"/>
        <v>296609.95</v>
      </c>
      <c r="W86" s="43">
        <f t="shared" ref="W86:W90" si="42">V86</f>
        <v>296609.95</v>
      </c>
      <c r="X86" s="111">
        <v>1</v>
      </c>
      <c r="Y86" s="111">
        <v>1</v>
      </c>
      <c r="Z86" s="38" t="s">
        <v>401</v>
      </c>
      <c r="AA86" s="38" t="s">
        <v>347</v>
      </c>
      <c r="AB86" s="38"/>
      <c r="AC86" s="38"/>
      <c r="AD86" s="38"/>
      <c r="AE86" s="38"/>
      <c r="AF86" s="48"/>
      <c r="AG86" s="48"/>
      <c r="AH86" s="48"/>
      <c r="AI86" s="38"/>
      <c r="AJ86" s="50">
        <f t="shared" ref="AJ86:AJ91" si="43">K86-O86</f>
        <v>3391</v>
      </c>
      <c r="AK86" s="50">
        <f t="shared" ref="AK86:AK91" si="44">O86-P86</f>
        <v>-0.95000000001164153</v>
      </c>
      <c r="AL86" s="43"/>
      <c r="AM86" s="43"/>
      <c r="AN86" s="43"/>
      <c r="AO86" s="43"/>
      <c r="AP86" s="51" t="s">
        <v>67</v>
      </c>
      <c r="AQ86" s="51" t="s">
        <v>67</v>
      </c>
      <c r="AR86" s="51" t="s">
        <v>68</v>
      </c>
      <c r="AS86" s="51"/>
      <c r="AT86" s="51" t="s">
        <v>69</v>
      </c>
      <c r="AU86" s="51" t="s">
        <v>69</v>
      </c>
      <c r="AV86" s="51"/>
      <c r="AW86" s="51"/>
      <c r="AX86" s="51"/>
    </row>
    <row r="87" spans="1:50" s="53" customFormat="1" ht="39" hidden="1" customHeight="1" x14ac:dyDescent="0.25">
      <c r="A87" s="36" t="s">
        <v>56</v>
      </c>
      <c r="B87" s="38">
        <v>2013</v>
      </c>
      <c r="C87" s="38" t="s">
        <v>167</v>
      </c>
      <c r="D87" s="92" t="s">
        <v>402</v>
      </c>
      <c r="E87" s="38" t="s">
        <v>222</v>
      </c>
      <c r="F87" s="38" t="s">
        <v>167</v>
      </c>
      <c r="G87" s="103">
        <v>41609</v>
      </c>
      <c r="H87" s="103">
        <v>41640</v>
      </c>
      <c r="I87" s="84"/>
      <c r="J87" s="48">
        <v>18000000</v>
      </c>
      <c r="K87" s="48">
        <v>18000000</v>
      </c>
      <c r="L87" s="69"/>
      <c r="M87" s="69"/>
      <c r="N87" s="48">
        <v>18000000</v>
      </c>
      <c r="O87" s="48">
        <v>18000000</v>
      </c>
      <c r="P87" s="48">
        <v>18000000</v>
      </c>
      <c r="Q87" s="43">
        <f t="shared" si="39"/>
        <v>18000000</v>
      </c>
      <c r="R87" s="44">
        <f t="shared" si="39"/>
        <v>18000000</v>
      </c>
      <c r="S87" s="44">
        <f t="shared" si="40"/>
        <v>18000000</v>
      </c>
      <c r="T87" s="43">
        <f t="shared" si="32"/>
        <v>18000000</v>
      </c>
      <c r="U87" s="44">
        <f t="shared" si="41"/>
        <v>18000000</v>
      </c>
      <c r="V87" s="44">
        <f t="shared" si="34"/>
        <v>18000000</v>
      </c>
      <c r="W87" s="43">
        <f t="shared" si="42"/>
        <v>18000000</v>
      </c>
      <c r="X87" s="111">
        <v>1</v>
      </c>
      <c r="Y87" s="111">
        <v>1</v>
      </c>
      <c r="Z87" s="38" t="s">
        <v>403</v>
      </c>
      <c r="AA87" s="38" t="s">
        <v>347</v>
      </c>
      <c r="AB87" s="38" t="s">
        <v>348</v>
      </c>
      <c r="AC87" s="94">
        <v>790000162612</v>
      </c>
      <c r="AD87" s="38" t="s">
        <v>404</v>
      </c>
      <c r="AE87" s="38" t="s">
        <v>405</v>
      </c>
      <c r="AF87" s="48">
        <v>517.5</v>
      </c>
      <c r="AG87" s="48">
        <v>0</v>
      </c>
      <c r="AH87" s="48">
        <v>0</v>
      </c>
      <c r="AI87" s="38" t="s">
        <v>406</v>
      </c>
      <c r="AJ87" s="50">
        <f t="shared" si="43"/>
        <v>0</v>
      </c>
      <c r="AK87" s="50">
        <f t="shared" si="44"/>
        <v>0</v>
      </c>
      <c r="AL87" s="43"/>
      <c r="AM87" s="43"/>
      <c r="AN87" s="43"/>
      <c r="AO87" s="43"/>
      <c r="AP87" s="51" t="s">
        <v>67</v>
      </c>
      <c r="AQ87" s="51" t="s">
        <v>67</v>
      </c>
      <c r="AR87" s="91" t="s">
        <v>407</v>
      </c>
      <c r="AS87" s="51" t="s">
        <v>108</v>
      </c>
      <c r="AT87" s="51"/>
      <c r="AU87" s="51"/>
      <c r="AV87" s="51"/>
      <c r="AW87" s="51"/>
      <c r="AX87" s="51"/>
    </row>
    <row r="88" spans="1:50" s="53" customFormat="1" ht="60" hidden="1" customHeight="1" x14ac:dyDescent="0.25">
      <c r="A88" s="36" t="s">
        <v>56</v>
      </c>
      <c r="B88" s="38">
        <v>2013</v>
      </c>
      <c r="C88" s="38" t="s">
        <v>70</v>
      </c>
      <c r="D88" s="92" t="s">
        <v>408</v>
      </c>
      <c r="E88" s="38" t="s">
        <v>59</v>
      </c>
      <c r="F88" s="38" t="s">
        <v>90</v>
      </c>
      <c r="G88" s="95">
        <v>41654</v>
      </c>
      <c r="H88" s="95">
        <v>41831</v>
      </c>
      <c r="I88" s="84"/>
      <c r="J88" s="48">
        <v>3000000</v>
      </c>
      <c r="K88" s="41">
        <v>3000000</v>
      </c>
      <c r="L88" s="69"/>
      <c r="M88" s="69"/>
      <c r="N88" s="48">
        <v>3000000</v>
      </c>
      <c r="O88" s="48">
        <v>3000000</v>
      </c>
      <c r="P88" s="48">
        <v>3000000</v>
      </c>
      <c r="Q88" s="43">
        <f t="shared" si="39"/>
        <v>3000000</v>
      </c>
      <c r="R88" s="44">
        <f t="shared" si="39"/>
        <v>3000000</v>
      </c>
      <c r="S88" s="44">
        <f t="shared" si="40"/>
        <v>3000000</v>
      </c>
      <c r="T88" s="43">
        <f t="shared" si="32"/>
        <v>3000000</v>
      </c>
      <c r="U88" s="44">
        <f t="shared" si="41"/>
        <v>3000000</v>
      </c>
      <c r="V88" s="44">
        <f t="shared" si="34"/>
        <v>3000000</v>
      </c>
      <c r="W88" s="43">
        <f t="shared" si="42"/>
        <v>3000000</v>
      </c>
      <c r="X88" s="111">
        <v>1</v>
      </c>
      <c r="Y88" s="111">
        <f>V88/O88</f>
        <v>1</v>
      </c>
      <c r="Z88" s="38" t="s">
        <v>409</v>
      </c>
      <c r="AA88" s="38" t="s">
        <v>70</v>
      </c>
      <c r="AB88" s="38" t="s">
        <v>305</v>
      </c>
      <c r="AC88" s="109" t="s">
        <v>410</v>
      </c>
      <c r="AD88" s="38" t="s">
        <v>357</v>
      </c>
      <c r="AE88" s="109" t="s">
        <v>411</v>
      </c>
      <c r="AF88" s="48">
        <v>19981.66</v>
      </c>
      <c r="AG88" s="48">
        <v>0</v>
      </c>
      <c r="AH88" s="48">
        <v>319571.37</v>
      </c>
      <c r="AI88" s="92" t="s">
        <v>412</v>
      </c>
      <c r="AJ88" s="50">
        <f t="shared" si="43"/>
        <v>0</v>
      </c>
      <c r="AK88" s="50">
        <f t="shared" si="44"/>
        <v>0</v>
      </c>
      <c r="AL88" s="43"/>
      <c r="AM88" s="43"/>
      <c r="AN88" s="43"/>
      <c r="AO88" s="43"/>
      <c r="AP88" s="51" t="s">
        <v>67</v>
      </c>
      <c r="AQ88" s="51" t="s">
        <v>67</v>
      </c>
      <c r="AR88" s="91" t="s">
        <v>407</v>
      </c>
      <c r="AS88" s="51" t="s">
        <v>108</v>
      </c>
      <c r="AT88" s="51"/>
      <c r="AU88" s="51"/>
      <c r="AV88" s="51"/>
      <c r="AW88" s="51"/>
      <c r="AX88" s="51"/>
    </row>
    <row r="89" spans="1:50" s="53" customFormat="1" ht="64.5" hidden="1" customHeight="1" x14ac:dyDescent="0.25">
      <c r="A89" s="36" t="s">
        <v>56</v>
      </c>
      <c r="B89" s="38">
        <v>2013</v>
      </c>
      <c r="C89" s="38" t="s">
        <v>57</v>
      </c>
      <c r="D89" s="92" t="s">
        <v>413</v>
      </c>
      <c r="E89" s="38" t="s">
        <v>59</v>
      </c>
      <c r="F89" s="38" t="s">
        <v>61</v>
      </c>
      <c r="G89" s="103">
        <v>41609</v>
      </c>
      <c r="H89" s="103">
        <v>41791</v>
      </c>
      <c r="I89" s="84"/>
      <c r="J89" s="48">
        <v>1900000</v>
      </c>
      <c r="K89" s="48">
        <v>1900000</v>
      </c>
      <c r="L89" s="69"/>
      <c r="M89" s="69"/>
      <c r="N89" s="48">
        <v>0</v>
      </c>
      <c r="O89" s="48">
        <v>0</v>
      </c>
      <c r="P89" s="48">
        <v>0</v>
      </c>
      <c r="Q89" s="43">
        <v>1900000</v>
      </c>
      <c r="R89" s="44">
        <f t="shared" si="39"/>
        <v>1900000</v>
      </c>
      <c r="S89" s="44">
        <v>0</v>
      </c>
      <c r="T89" s="43">
        <f t="shared" si="32"/>
        <v>0</v>
      </c>
      <c r="U89" s="44">
        <f t="shared" si="41"/>
        <v>0</v>
      </c>
      <c r="V89" s="44">
        <f t="shared" si="34"/>
        <v>0</v>
      </c>
      <c r="W89" s="43">
        <f t="shared" si="42"/>
        <v>0</v>
      </c>
      <c r="X89" s="111" t="s">
        <v>333</v>
      </c>
      <c r="Y89" s="111" t="s">
        <v>333</v>
      </c>
      <c r="Z89" s="38" t="s">
        <v>414</v>
      </c>
      <c r="AA89" s="38" t="s">
        <v>57</v>
      </c>
      <c r="AB89" s="38"/>
      <c r="AC89" s="38"/>
      <c r="AD89" s="38"/>
      <c r="AE89" s="38"/>
      <c r="AF89" s="48"/>
      <c r="AG89" s="48"/>
      <c r="AH89" s="48"/>
      <c r="AI89" s="38" t="s">
        <v>415</v>
      </c>
      <c r="AJ89" s="50">
        <f t="shared" si="43"/>
        <v>1900000</v>
      </c>
      <c r="AK89" s="50">
        <f t="shared" si="44"/>
        <v>0</v>
      </c>
      <c r="AL89" s="43"/>
      <c r="AM89" s="43"/>
      <c r="AN89" s="43"/>
      <c r="AO89" s="43"/>
      <c r="AP89" s="51" t="s">
        <v>302</v>
      </c>
      <c r="AQ89" s="51" t="s">
        <v>302</v>
      </c>
      <c r="AR89" s="91" t="s">
        <v>416</v>
      </c>
      <c r="AS89" s="51" t="s">
        <v>301</v>
      </c>
      <c r="AT89" s="51"/>
      <c r="AU89" s="51"/>
      <c r="AV89" s="51"/>
      <c r="AW89" s="51"/>
      <c r="AX89" s="51"/>
    </row>
    <row r="90" spans="1:50" s="53" customFormat="1" ht="30" hidden="1" customHeight="1" x14ac:dyDescent="0.25">
      <c r="A90" s="36" t="s">
        <v>56</v>
      </c>
      <c r="B90" s="38">
        <v>2013</v>
      </c>
      <c r="C90" s="38" t="s">
        <v>167</v>
      </c>
      <c r="D90" s="92" t="s">
        <v>417</v>
      </c>
      <c r="E90" s="38" t="s">
        <v>59</v>
      </c>
      <c r="F90" s="38" t="s">
        <v>167</v>
      </c>
      <c r="G90" s="90">
        <v>41690</v>
      </c>
      <c r="H90" s="90">
        <v>41835</v>
      </c>
      <c r="I90" s="84"/>
      <c r="J90" s="48">
        <v>22915779</v>
      </c>
      <c r="K90" s="48">
        <v>22915779</v>
      </c>
      <c r="L90" s="69"/>
      <c r="M90" s="69"/>
      <c r="N90" s="48">
        <v>22915778.939999998</v>
      </c>
      <c r="O90" s="48">
        <v>22908401.850000001</v>
      </c>
      <c r="P90" s="48">
        <v>22824180.850000001</v>
      </c>
      <c r="Q90" s="43">
        <f t="shared" ref="Q90" si="45">J90</f>
        <v>22915779</v>
      </c>
      <c r="R90" s="44">
        <f t="shared" si="39"/>
        <v>22915779</v>
      </c>
      <c r="S90" s="44">
        <f t="shared" si="40"/>
        <v>22915779</v>
      </c>
      <c r="T90" s="43">
        <f t="shared" si="32"/>
        <v>22908401.850000001</v>
      </c>
      <c r="U90" s="44">
        <f t="shared" si="41"/>
        <v>22824180.850000001</v>
      </c>
      <c r="V90" s="44">
        <f t="shared" si="34"/>
        <v>22824180.850000001</v>
      </c>
      <c r="W90" s="43">
        <f t="shared" si="42"/>
        <v>22824180.850000001</v>
      </c>
      <c r="X90" s="111">
        <v>1</v>
      </c>
      <c r="Y90" s="111">
        <v>0.99860000000000004</v>
      </c>
      <c r="Z90" s="38" t="s">
        <v>418</v>
      </c>
      <c r="AA90" s="38" t="s">
        <v>347</v>
      </c>
      <c r="AB90" s="38" t="s">
        <v>348</v>
      </c>
      <c r="AC90" s="38" t="s">
        <v>419</v>
      </c>
      <c r="AD90" s="38" t="s">
        <v>368</v>
      </c>
      <c r="AE90" s="38" t="s">
        <v>420</v>
      </c>
      <c r="AF90" s="48">
        <v>206.80999999999997</v>
      </c>
      <c r="AG90" s="48">
        <v>0</v>
      </c>
      <c r="AH90" s="48">
        <v>84221.040000000445</v>
      </c>
      <c r="AI90" s="38" t="s">
        <v>421</v>
      </c>
      <c r="AJ90" s="50">
        <f t="shared" si="43"/>
        <v>7377.1499999985099</v>
      </c>
      <c r="AK90" s="50">
        <f t="shared" si="44"/>
        <v>84221</v>
      </c>
      <c r="AL90" s="43"/>
      <c r="AM90" s="43"/>
      <c r="AN90" s="43"/>
      <c r="AO90" s="43"/>
      <c r="AP90" s="51" t="s">
        <v>67</v>
      </c>
      <c r="AQ90" s="51" t="s">
        <v>67</v>
      </c>
      <c r="AR90" s="51" t="s">
        <v>68</v>
      </c>
      <c r="AS90" s="51"/>
      <c r="AT90" s="51" t="s">
        <v>69</v>
      </c>
      <c r="AU90" s="51" t="s">
        <v>69</v>
      </c>
      <c r="AV90" s="51"/>
      <c r="AW90" s="51"/>
      <c r="AX90" s="51"/>
    </row>
    <row r="91" spans="1:50" s="53" customFormat="1" ht="99" hidden="1" customHeight="1" x14ac:dyDescent="0.25">
      <c r="A91" s="36" t="s">
        <v>56</v>
      </c>
      <c r="B91" s="38">
        <v>2014</v>
      </c>
      <c r="C91" s="36" t="s">
        <v>61</v>
      </c>
      <c r="D91" s="37" t="s">
        <v>425</v>
      </c>
      <c r="E91" s="38" t="s">
        <v>422</v>
      </c>
      <c r="F91" s="38" t="s">
        <v>57</v>
      </c>
      <c r="G91" s="90" t="s">
        <v>426</v>
      </c>
      <c r="H91" s="90" t="s">
        <v>426</v>
      </c>
      <c r="I91" s="84"/>
      <c r="J91" s="48">
        <v>35000000</v>
      </c>
      <c r="K91" s="48">
        <v>35000000</v>
      </c>
      <c r="L91" s="69"/>
      <c r="M91" s="69"/>
      <c r="N91" s="48">
        <v>35000000</v>
      </c>
      <c r="O91" s="48">
        <v>35000000</v>
      </c>
      <c r="P91" s="48">
        <v>34999999.960000001</v>
      </c>
      <c r="Q91" s="43">
        <f t="shared" ref="Q91:R104" si="46">J91</f>
        <v>35000000</v>
      </c>
      <c r="R91" s="43">
        <f t="shared" si="46"/>
        <v>35000000</v>
      </c>
      <c r="S91" s="44">
        <f t="shared" ref="S91" si="47">R91</f>
        <v>35000000</v>
      </c>
      <c r="T91" s="43">
        <f>O91</f>
        <v>35000000</v>
      </c>
      <c r="U91" s="44">
        <f>V91</f>
        <v>34999999.960000001</v>
      </c>
      <c r="V91" s="44">
        <f>P91</f>
        <v>34999999.960000001</v>
      </c>
      <c r="W91" s="43">
        <f t="shared" ref="W91" si="48">V91</f>
        <v>34999999.960000001</v>
      </c>
      <c r="X91" s="111">
        <v>1</v>
      </c>
      <c r="Y91" s="122">
        <f>V91/O91</f>
        <v>0.99999999885714286</v>
      </c>
      <c r="Z91" s="38"/>
      <c r="AA91" s="38"/>
      <c r="AB91" s="38" t="s">
        <v>62</v>
      </c>
      <c r="AC91" s="38"/>
      <c r="AD91" s="38" t="s">
        <v>427</v>
      </c>
      <c r="AE91" s="38" t="s">
        <v>428</v>
      </c>
      <c r="AF91" s="48">
        <v>320207.89</v>
      </c>
      <c r="AG91" s="48">
        <v>0</v>
      </c>
      <c r="AH91" s="48">
        <v>0</v>
      </c>
      <c r="AI91" s="38" t="s">
        <v>429</v>
      </c>
      <c r="AJ91" s="50">
        <f t="shared" si="43"/>
        <v>0</v>
      </c>
      <c r="AK91" s="50">
        <f t="shared" si="44"/>
        <v>3.9999999105930328E-2</v>
      </c>
      <c r="AL91" s="43">
        <v>0</v>
      </c>
      <c r="AM91" s="123" t="s">
        <v>430</v>
      </c>
      <c r="AN91" s="43"/>
      <c r="AO91" s="43">
        <v>320207.89</v>
      </c>
      <c r="AP91" s="51" t="s">
        <v>67</v>
      </c>
      <c r="AQ91" s="51" t="s">
        <v>67</v>
      </c>
      <c r="AR91" s="91" t="s">
        <v>431</v>
      </c>
      <c r="AS91" s="51" t="s">
        <v>108</v>
      </c>
      <c r="AT91" s="51"/>
      <c r="AU91" s="51"/>
      <c r="AV91" s="51"/>
      <c r="AW91" s="51"/>
      <c r="AX91" s="51"/>
    </row>
    <row r="92" spans="1:50" s="53" customFormat="1" ht="116.25" hidden="1" customHeight="1" x14ac:dyDescent="0.25">
      <c r="A92" s="54" t="s">
        <v>56</v>
      </c>
      <c r="B92" s="55">
        <v>2014</v>
      </c>
      <c r="C92" s="54" t="s">
        <v>61</v>
      </c>
      <c r="D92" s="37" t="s">
        <v>432</v>
      </c>
      <c r="E92" s="38"/>
      <c r="F92" s="38" t="s">
        <v>57</v>
      </c>
      <c r="G92" s="38"/>
      <c r="H92" s="38"/>
      <c r="I92" s="84"/>
      <c r="J92" s="48">
        <f t="shared" ref="J92:K92" si="49">J93+J94</f>
        <v>82000000</v>
      </c>
      <c r="K92" s="48">
        <f t="shared" si="49"/>
        <v>82000000</v>
      </c>
      <c r="L92" s="69"/>
      <c r="M92" s="69"/>
      <c r="N92" s="48">
        <v>76750000</v>
      </c>
      <c r="O92" s="48">
        <f>O93+O94+AL92</f>
        <v>74352232.310000002</v>
      </c>
      <c r="P92" s="48">
        <f>P93+P94+AL92</f>
        <v>74352232.310000002</v>
      </c>
      <c r="Q92" s="43">
        <f t="shared" si="46"/>
        <v>82000000</v>
      </c>
      <c r="R92" s="43">
        <f t="shared" si="46"/>
        <v>82000000</v>
      </c>
      <c r="S92" s="44">
        <f>R92</f>
        <v>82000000</v>
      </c>
      <c r="T92" s="43">
        <f>O92+AL92</f>
        <v>74434232.310000002</v>
      </c>
      <c r="U92" s="44">
        <f>V92</f>
        <v>74352232.310000002</v>
      </c>
      <c r="V92" s="44">
        <f>P92</f>
        <v>74352232.310000002</v>
      </c>
      <c r="W92" s="44">
        <f>V92</f>
        <v>74352232.310000002</v>
      </c>
      <c r="X92" s="111">
        <f>AVERAGE(X93:X94)</f>
        <v>1</v>
      </c>
      <c r="Y92" s="111">
        <f>AVERAGE(Y93:Y94)</f>
        <v>1</v>
      </c>
      <c r="Z92" s="38"/>
      <c r="AA92" s="38"/>
      <c r="AB92" s="38"/>
      <c r="AC92" s="38"/>
      <c r="AD92" s="88"/>
      <c r="AE92" s="88"/>
      <c r="AF92" s="48">
        <v>580177.27</v>
      </c>
      <c r="AG92" s="48"/>
      <c r="AH92" s="48">
        <v>4194337.13</v>
      </c>
      <c r="AI92" s="37" t="s">
        <v>433</v>
      </c>
      <c r="AJ92" s="50">
        <f>K92-O92</f>
        <v>7647767.6899999976</v>
      </c>
      <c r="AK92" s="50">
        <f>O92-P92</f>
        <v>0</v>
      </c>
      <c r="AL92" s="43">
        <v>82000</v>
      </c>
      <c r="AM92" s="123" t="s">
        <v>434</v>
      </c>
      <c r="AN92" s="43"/>
      <c r="AO92" s="43"/>
      <c r="AP92" s="51" t="s">
        <v>67</v>
      </c>
      <c r="AQ92" s="51" t="s">
        <v>67</v>
      </c>
      <c r="AR92" s="91" t="s">
        <v>435</v>
      </c>
      <c r="AS92" s="51" t="s">
        <v>436</v>
      </c>
      <c r="AT92" s="51"/>
      <c r="AU92" s="51"/>
      <c r="AV92" s="51"/>
      <c r="AW92" s="51"/>
      <c r="AX92" s="51"/>
    </row>
    <row r="93" spans="1:50" s="53" customFormat="1" ht="45" hidden="1" customHeight="1" x14ac:dyDescent="0.25">
      <c r="A93" s="65"/>
      <c r="B93" s="66"/>
      <c r="C93" s="65"/>
      <c r="D93" s="124" t="s">
        <v>437</v>
      </c>
      <c r="E93" s="84" t="s">
        <v>59</v>
      </c>
      <c r="F93" s="38" t="s">
        <v>57</v>
      </c>
      <c r="G93" s="108">
        <v>42009</v>
      </c>
      <c r="H93" s="108">
        <v>42189</v>
      </c>
      <c r="I93" s="84"/>
      <c r="J93" s="69">
        <v>50000000</v>
      </c>
      <c r="K93" s="69">
        <v>50000000</v>
      </c>
      <c r="L93" s="69"/>
      <c r="M93" s="69"/>
      <c r="N93" s="69"/>
      <c r="O93" s="69">
        <v>42275525.009999998</v>
      </c>
      <c r="P93" s="69">
        <v>42275525.009999998</v>
      </c>
      <c r="Q93" s="119">
        <f t="shared" si="46"/>
        <v>50000000</v>
      </c>
      <c r="R93" s="119">
        <f t="shared" si="46"/>
        <v>50000000</v>
      </c>
      <c r="S93" s="70">
        <f>J93</f>
        <v>50000000</v>
      </c>
      <c r="T93" s="119">
        <f>O93</f>
        <v>42275525.009999998</v>
      </c>
      <c r="U93" s="70">
        <f>V93</f>
        <v>42275525.009999998</v>
      </c>
      <c r="V93" s="70">
        <f>P93</f>
        <v>42275525.009999998</v>
      </c>
      <c r="W93" s="70">
        <f>V93</f>
        <v>42275525.009999998</v>
      </c>
      <c r="X93" s="122">
        <v>1</v>
      </c>
      <c r="Y93" s="122">
        <f>V93/O93</f>
        <v>1</v>
      </c>
      <c r="Z93" s="84"/>
      <c r="AA93" s="84"/>
      <c r="AB93" s="84"/>
      <c r="AC93" s="84"/>
      <c r="AD93" s="84"/>
      <c r="AE93" s="84"/>
      <c r="AF93" s="69"/>
      <c r="AG93" s="69"/>
      <c r="AH93" s="69"/>
      <c r="AI93" s="84"/>
      <c r="AJ93" s="84"/>
      <c r="AK93" s="84"/>
      <c r="AL93" s="43"/>
      <c r="AM93" s="43"/>
      <c r="AN93" s="43"/>
      <c r="AO93" s="43"/>
      <c r="AP93" s="85"/>
      <c r="AQ93" s="85"/>
      <c r="AR93" s="51"/>
      <c r="AS93" s="51"/>
      <c r="AT93" s="51"/>
      <c r="AU93" s="51"/>
      <c r="AV93" s="51"/>
      <c r="AW93" s="51"/>
      <c r="AX93" s="51"/>
    </row>
    <row r="94" spans="1:50" s="53" customFormat="1" ht="60" hidden="1" customHeight="1" x14ac:dyDescent="0.25">
      <c r="A94" s="65"/>
      <c r="B94" s="66"/>
      <c r="C94" s="65"/>
      <c r="D94" s="124" t="s">
        <v>438</v>
      </c>
      <c r="E94" s="84" t="s">
        <v>422</v>
      </c>
      <c r="F94" s="38" t="s">
        <v>57</v>
      </c>
      <c r="G94" s="108">
        <v>42004</v>
      </c>
      <c r="H94" s="108">
        <v>42013</v>
      </c>
      <c r="I94" s="84"/>
      <c r="J94" s="69">
        <v>32000000</v>
      </c>
      <c r="K94" s="69">
        <v>32000000</v>
      </c>
      <c r="L94" s="69"/>
      <c r="M94" s="69"/>
      <c r="N94" s="69"/>
      <c r="O94" s="69">
        <v>31994707.300000001</v>
      </c>
      <c r="P94" s="69">
        <v>31994707.300000001</v>
      </c>
      <c r="Q94" s="119">
        <f t="shared" si="46"/>
        <v>32000000</v>
      </c>
      <c r="R94" s="119">
        <f t="shared" si="46"/>
        <v>32000000</v>
      </c>
      <c r="S94" s="70">
        <f>J94</f>
        <v>32000000</v>
      </c>
      <c r="T94" s="119">
        <f>O94</f>
        <v>31994707.300000001</v>
      </c>
      <c r="U94" s="70">
        <f>V94</f>
        <v>31994707.300000001</v>
      </c>
      <c r="V94" s="70">
        <f>P94</f>
        <v>31994707.300000001</v>
      </c>
      <c r="W94" s="70">
        <f>V94</f>
        <v>31994707.300000001</v>
      </c>
      <c r="X94" s="122">
        <v>1</v>
      </c>
      <c r="Y94" s="122">
        <v>1</v>
      </c>
      <c r="Z94" s="84"/>
      <c r="AA94" s="84"/>
      <c r="AB94" s="84"/>
      <c r="AC94" s="84"/>
      <c r="AD94" s="84"/>
      <c r="AE94" s="84"/>
      <c r="AF94" s="69"/>
      <c r="AG94" s="69"/>
      <c r="AH94" s="69"/>
      <c r="AI94" s="84"/>
      <c r="AJ94" s="84"/>
      <c r="AK94" s="84"/>
      <c r="AL94" s="43"/>
      <c r="AM94" s="43"/>
      <c r="AN94" s="43"/>
      <c r="AO94" s="43"/>
      <c r="AP94" s="85"/>
      <c r="AQ94" s="85"/>
      <c r="AR94" s="51"/>
      <c r="AS94" s="51"/>
      <c r="AT94" s="51"/>
      <c r="AU94" s="51"/>
      <c r="AV94" s="51"/>
      <c r="AW94" s="51"/>
      <c r="AX94" s="51"/>
    </row>
    <row r="95" spans="1:50" s="53" customFormat="1" ht="45" hidden="1" customHeight="1" x14ac:dyDescent="0.25">
      <c r="A95" s="36" t="s">
        <v>56</v>
      </c>
      <c r="B95" s="38">
        <v>2014</v>
      </c>
      <c r="C95" s="36" t="s">
        <v>61</v>
      </c>
      <c r="D95" s="37" t="s">
        <v>439</v>
      </c>
      <c r="E95" s="38" t="s">
        <v>59</v>
      </c>
      <c r="F95" s="38" t="s">
        <v>90</v>
      </c>
      <c r="G95" s="90">
        <v>42020</v>
      </c>
      <c r="H95" s="90" t="s">
        <v>440</v>
      </c>
      <c r="I95" s="84"/>
      <c r="J95" s="48">
        <v>4500000</v>
      </c>
      <c r="K95" s="48">
        <v>4500000</v>
      </c>
      <c r="L95" s="69"/>
      <c r="M95" s="69"/>
      <c r="N95" s="48">
        <v>4500000</v>
      </c>
      <c r="O95" s="48">
        <f>3704073.36+4500+791420.07</f>
        <v>4499993.43</v>
      </c>
      <c r="P95" s="48">
        <f>4261514.13+4500</f>
        <v>4266014.13</v>
      </c>
      <c r="Q95" s="43">
        <f t="shared" si="46"/>
        <v>4500000</v>
      </c>
      <c r="R95" s="43">
        <f t="shared" si="46"/>
        <v>4500000</v>
      </c>
      <c r="S95" s="44">
        <f t="shared" ref="S95:S102" si="50">R95</f>
        <v>4500000</v>
      </c>
      <c r="T95" s="43">
        <f t="shared" ref="T95:T135" si="51">O95</f>
        <v>4499993.43</v>
      </c>
      <c r="U95" s="44">
        <f t="shared" ref="U95:U136" si="52">V95</f>
        <v>4266014.13</v>
      </c>
      <c r="V95" s="44">
        <f t="shared" ref="V95:V135" si="53">P95</f>
        <v>4266014.13</v>
      </c>
      <c r="W95" s="43">
        <f t="shared" ref="W95:W136" si="54">V95</f>
        <v>4266014.13</v>
      </c>
      <c r="X95" s="111">
        <v>1</v>
      </c>
      <c r="Y95" s="122">
        <f>V95/O95</f>
        <v>0.94800452408660518</v>
      </c>
      <c r="Z95" s="38"/>
      <c r="AA95" s="38"/>
      <c r="AB95" s="38" t="s">
        <v>301</v>
      </c>
      <c r="AC95" s="38">
        <v>264849500</v>
      </c>
      <c r="AD95" s="38" t="s">
        <v>424</v>
      </c>
      <c r="AE95" s="38" t="s">
        <v>441</v>
      </c>
      <c r="AF95" s="48">
        <v>31612.91</v>
      </c>
      <c r="AG95" s="48"/>
      <c r="AH95" s="48">
        <v>1730907.54</v>
      </c>
      <c r="AI95" s="38" t="s">
        <v>442</v>
      </c>
      <c r="AJ95" s="50">
        <f t="shared" ref="AJ95:AJ96" si="55">K95-O95</f>
        <v>6.5700000002980232</v>
      </c>
      <c r="AK95" s="50">
        <f t="shared" ref="AK95:AK96" si="56">O95-P95</f>
        <v>233979.29999999981</v>
      </c>
      <c r="AL95" s="43">
        <f>J95*0.001</f>
        <v>4500</v>
      </c>
      <c r="AM95" s="43"/>
      <c r="AN95" s="43"/>
      <c r="AO95" s="43"/>
      <c r="AP95" s="51" t="s">
        <v>273</v>
      </c>
      <c r="AQ95" s="51" t="s">
        <v>273</v>
      </c>
      <c r="AR95" s="91" t="s">
        <v>443</v>
      </c>
      <c r="AS95" s="51" t="s">
        <v>90</v>
      </c>
      <c r="AT95" s="51"/>
      <c r="AU95" s="51"/>
      <c r="AV95" s="51"/>
      <c r="AW95" s="51"/>
      <c r="AX95" s="51"/>
    </row>
    <row r="96" spans="1:50" s="53" customFormat="1" ht="45.75" hidden="1" customHeight="1" x14ac:dyDescent="0.25">
      <c r="A96" s="54" t="s">
        <v>56</v>
      </c>
      <c r="B96" s="55">
        <v>2014</v>
      </c>
      <c r="C96" s="54" t="s">
        <v>61</v>
      </c>
      <c r="D96" s="37" t="s">
        <v>408</v>
      </c>
      <c r="E96" s="38"/>
      <c r="F96" s="38" t="s">
        <v>90</v>
      </c>
      <c r="G96" s="90">
        <v>42045</v>
      </c>
      <c r="H96" s="90">
        <v>42291</v>
      </c>
      <c r="I96" s="84"/>
      <c r="J96" s="48">
        <f>J97+J98+J99</f>
        <v>38300000</v>
      </c>
      <c r="K96" s="48">
        <f>K97+K98+K99</f>
        <v>38300000</v>
      </c>
      <c r="L96" s="69"/>
      <c r="M96" s="69"/>
      <c r="N96" s="48">
        <f>N97+N98+N99</f>
        <v>38300000</v>
      </c>
      <c r="O96" s="48">
        <f>O97+O98+O99</f>
        <v>38299999.980000004</v>
      </c>
      <c r="P96" s="48">
        <f>P97+P98+P99+38300</f>
        <v>31575547.539999999</v>
      </c>
      <c r="Q96" s="43">
        <f t="shared" si="46"/>
        <v>38300000</v>
      </c>
      <c r="R96" s="43">
        <f t="shared" si="46"/>
        <v>38300000</v>
      </c>
      <c r="S96" s="44">
        <f t="shared" si="50"/>
        <v>38300000</v>
      </c>
      <c r="T96" s="43">
        <f t="shared" si="51"/>
        <v>38299999.980000004</v>
      </c>
      <c r="U96" s="44">
        <f t="shared" si="52"/>
        <v>31575547.539999999</v>
      </c>
      <c r="V96" s="44">
        <f t="shared" si="53"/>
        <v>31575547.539999999</v>
      </c>
      <c r="W96" s="43">
        <f t="shared" si="54"/>
        <v>31575547.539999999</v>
      </c>
      <c r="X96" s="111">
        <v>1</v>
      </c>
      <c r="Y96" s="122">
        <f>V96/O96</f>
        <v>0.82442682915113663</v>
      </c>
      <c r="Z96" s="38"/>
      <c r="AA96" s="38"/>
      <c r="AB96" s="38" t="s">
        <v>301</v>
      </c>
      <c r="AC96" s="38" t="s">
        <v>444</v>
      </c>
      <c r="AD96" s="38" t="s">
        <v>445</v>
      </c>
      <c r="AE96" s="38" t="s">
        <v>446</v>
      </c>
      <c r="AF96" s="48">
        <v>456021.12</v>
      </c>
      <c r="AG96" s="48"/>
      <c r="AH96" s="48">
        <v>18910172.300000001</v>
      </c>
      <c r="AI96" s="38" t="s">
        <v>447</v>
      </c>
      <c r="AJ96" s="50">
        <f t="shared" si="55"/>
        <v>1.9999995827674866E-2</v>
      </c>
      <c r="AK96" s="50">
        <f t="shared" si="56"/>
        <v>6724452.4400000051</v>
      </c>
      <c r="AL96" s="43">
        <f>J96*0.001</f>
        <v>38300</v>
      </c>
      <c r="AM96" s="43"/>
      <c r="AN96" s="43"/>
      <c r="AO96" s="43"/>
      <c r="AP96" s="51" t="s">
        <v>67</v>
      </c>
      <c r="AQ96" s="51" t="s">
        <v>67</v>
      </c>
      <c r="AR96" s="91" t="s">
        <v>407</v>
      </c>
      <c r="AS96" s="51" t="s">
        <v>108</v>
      </c>
      <c r="AT96" s="51"/>
      <c r="AU96" s="51"/>
      <c r="AV96" s="51"/>
      <c r="AW96" s="51"/>
      <c r="AX96" s="51"/>
    </row>
    <row r="97" spans="1:50" s="53" customFormat="1" ht="60" hidden="1" customHeight="1" x14ac:dyDescent="0.25">
      <c r="A97" s="65"/>
      <c r="B97" s="66"/>
      <c r="C97" s="65"/>
      <c r="D97" s="124" t="s">
        <v>448</v>
      </c>
      <c r="E97" s="84" t="s">
        <v>59</v>
      </c>
      <c r="F97" s="84" t="s">
        <v>90</v>
      </c>
      <c r="G97" s="108">
        <v>42045</v>
      </c>
      <c r="H97" s="108">
        <v>42164</v>
      </c>
      <c r="I97" s="84"/>
      <c r="J97" s="69">
        <v>9000000</v>
      </c>
      <c r="K97" s="69">
        <v>9000000</v>
      </c>
      <c r="L97" s="69"/>
      <c r="M97" s="69"/>
      <c r="N97" s="69">
        <v>9000000</v>
      </c>
      <c r="O97" s="69">
        <v>17999999.98</v>
      </c>
      <c r="P97" s="69">
        <v>17525663.98</v>
      </c>
      <c r="Q97" s="119">
        <f t="shared" si="46"/>
        <v>9000000</v>
      </c>
      <c r="R97" s="119">
        <f t="shared" si="46"/>
        <v>9000000</v>
      </c>
      <c r="S97" s="70">
        <f t="shared" si="50"/>
        <v>9000000</v>
      </c>
      <c r="T97" s="119">
        <f t="shared" si="51"/>
        <v>17999999.98</v>
      </c>
      <c r="U97" s="70">
        <f t="shared" si="52"/>
        <v>17525663.98</v>
      </c>
      <c r="V97" s="70">
        <f t="shared" si="53"/>
        <v>17525663.98</v>
      </c>
      <c r="W97" s="119">
        <f t="shared" si="54"/>
        <v>17525663.98</v>
      </c>
      <c r="X97" s="122">
        <v>1</v>
      </c>
      <c r="Y97" s="122">
        <f>V97/O97</f>
        <v>0.97364799997072005</v>
      </c>
      <c r="Z97" s="84"/>
      <c r="AA97" s="84"/>
      <c r="AB97" s="84"/>
      <c r="AC97" s="84"/>
      <c r="AD97" s="84"/>
      <c r="AE97" s="84"/>
      <c r="AF97" s="69"/>
      <c r="AG97" s="69"/>
      <c r="AH97" s="69"/>
      <c r="AI97" s="84" t="s">
        <v>449</v>
      </c>
      <c r="AJ97" s="84"/>
      <c r="AK97" s="84"/>
      <c r="AL97" s="43"/>
      <c r="AM97" s="43"/>
      <c r="AN97" s="43"/>
      <c r="AO97" s="43"/>
      <c r="AP97" s="85"/>
      <c r="AQ97" s="85"/>
      <c r="AR97" s="51"/>
      <c r="AS97" s="51"/>
      <c r="AT97" s="51"/>
      <c r="AU97" s="51"/>
      <c r="AV97" s="51"/>
      <c r="AW97" s="51"/>
      <c r="AX97" s="51"/>
    </row>
    <row r="98" spans="1:50" s="53" customFormat="1" ht="60" hidden="1" customHeight="1" x14ac:dyDescent="0.25">
      <c r="A98" s="65"/>
      <c r="B98" s="66"/>
      <c r="C98" s="65"/>
      <c r="D98" s="124" t="s">
        <v>450</v>
      </c>
      <c r="E98" s="84" t="s">
        <v>59</v>
      </c>
      <c r="F98" s="84" t="s">
        <v>90</v>
      </c>
      <c r="G98" s="108">
        <v>42045</v>
      </c>
      <c r="H98" s="108">
        <v>42164</v>
      </c>
      <c r="I98" s="84"/>
      <c r="J98" s="69">
        <v>9000000</v>
      </c>
      <c r="K98" s="69">
        <v>9000000</v>
      </c>
      <c r="L98" s="69"/>
      <c r="M98" s="69"/>
      <c r="N98" s="69">
        <v>9000000</v>
      </c>
      <c r="O98" s="69">
        <v>0</v>
      </c>
      <c r="P98" s="69">
        <v>0</v>
      </c>
      <c r="Q98" s="119">
        <f t="shared" si="46"/>
        <v>9000000</v>
      </c>
      <c r="R98" s="119">
        <f t="shared" si="46"/>
        <v>9000000</v>
      </c>
      <c r="S98" s="70">
        <f t="shared" si="50"/>
        <v>9000000</v>
      </c>
      <c r="T98" s="119">
        <f t="shared" si="51"/>
        <v>0</v>
      </c>
      <c r="U98" s="70">
        <f t="shared" si="52"/>
        <v>0</v>
      </c>
      <c r="V98" s="70">
        <f t="shared" si="53"/>
        <v>0</v>
      </c>
      <c r="W98" s="119">
        <f t="shared" si="54"/>
        <v>0</v>
      </c>
      <c r="X98" s="122"/>
      <c r="Y98" s="122"/>
      <c r="Z98" s="84"/>
      <c r="AA98" s="84"/>
      <c r="AB98" s="84"/>
      <c r="AC98" s="84"/>
      <c r="AD98" s="84"/>
      <c r="AE98" s="84"/>
      <c r="AF98" s="69"/>
      <c r="AG98" s="69"/>
      <c r="AH98" s="69"/>
      <c r="AI98" s="84" t="s">
        <v>449</v>
      </c>
      <c r="AJ98" s="84"/>
      <c r="AK98" s="84"/>
      <c r="AL98" s="43"/>
      <c r="AM98" s="43"/>
      <c r="AN98" s="43"/>
      <c r="AO98" s="43"/>
      <c r="AP98" s="85"/>
      <c r="AQ98" s="85"/>
      <c r="AR98" s="51"/>
      <c r="AS98" s="51"/>
      <c r="AT98" s="51"/>
      <c r="AU98" s="51"/>
      <c r="AV98" s="51"/>
      <c r="AW98" s="51"/>
      <c r="AX98" s="51"/>
    </row>
    <row r="99" spans="1:50" s="53" customFormat="1" ht="45" hidden="1" customHeight="1" x14ac:dyDescent="0.25">
      <c r="A99" s="65"/>
      <c r="B99" s="66"/>
      <c r="C99" s="65"/>
      <c r="D99" s="124" t="s">
        <v>451</v>
      </c>
      <c r="E99" s="84" t="s">
        <v>422</v>
      </c>
      <c r="F99" s="84" t="s">
        <v>90</v>
      </c>
      <c r="G99" s="108"/>
      <c r="H99" s="108"/>
      <c r="I99" s="84"/>
      <c r="J99" s="69">
        <v>20300000</v>
      </c>
      <c r="K99" s="69">
        <v>20300000</v>
      </c>
      <c r="L99" s="69"/>
      <c r="M99" s="69"/>
      <c r="N99" s="69">
        <v>20300000</v>
      </c>
      <c r="O99" s="125">
        <f t="shared" ref="O99" si="57">J99</f>
        <v>20300000</v>
      </c>
      <c r="P99" s="69">
        <v>14011583.560000001</v>
      </c>
      <c r="Q99" s="119">
        <f t="shared" si="46"/>
        <v>20300000</v>
      </c>
      <c r="R99" s="119">
        <f t="shared" si="46"/>
        <v>20300000</v>
      </c>
      <c r="S99" s="70">
        <f t="shared" si="50"/>
        <v>20300000</v>
      </c>
      <c r="T99" s="119">
        <f t="shared" si="51"/>
        <v>20300000</v>
      </c>
      <c r="U99" s="70">
        <f t="shared" si="52"/>
        <v>14011583.560000001</v>
      </c>
      <c r="V99" s="70">
        <f t="shared" si="53"/>
        <v>14011583.560000001</v>
      </c>
      <c r="W99" s="119">
        <f t="shared" si="54"/>
        <v>14011583.560000001</v>
      </c>
      <c r="X99" s="122">
        <v>1</v>
      </c>
      <c r="Y99" s="122">
        <f>V99/O99</f>
        <v>0.69022579113300497</v>
      </c>
      <c r="Z99" s="84"/>
      <c r="AA99" s="84"/>
      <c r="AB99" s="84"/>
      <c r="AC99" s="84"/>
      <c r="AD99" s="84"/>
      <c r="AE99" s="84"/>
      <c r="AF99" s="69"/>
      <c r="AG99" s="69"/>
      <c r="AH99" s="69"/>
      <c r="AI99" s="84"/>
      <c r="AJ99" s="84"/>
      <c r="AK99" s="84"/>
      <c r="AL99" s="43"/>
      <c r="AM99" s="43"/>
      <c r="AN99" s="43"/>
      <c r="AO99" s="43"/>
      <c r="AP99" s="85"/>
      <c r="AQ99" s="85"/>
      <c r="AR99" s="51"/>
      <c r="AS99" s="51"/>
      <c r="AT99" s="51"/>
      <c r="AU99" s="51"/>
      <c r="AV99" s="51"/>
      <c r="AW99" s="51"/>
      <c r="AX99" s="51"/>
    </row>
    <row r="100" spans="1:50" s="53" customFormat="1" ht="51.75" hidden="1" customHeight="1" x14ac:dyDescent="0.25">
      <c r="A100" s="54" t="s">
        <v>56</v>
      </c>
      <c r="B100" s="55">
        <v>2014</v>
      </c>
      <c r="C100" s="55" t="s">
        <v>93</v>
      </c>
      <c r="D100" s="37" t="s">
        <v>452</v>
      </c>
      <c r="E100" s="38"/>
      <c r="F100" s="38" t="s">
        <v>90</v>
      </c>
      <c r="G100" s="90"/>
      <c r="H100" s="90"/>
      <c r="I100" s="84"/>
      <c r="J100" s="48">
        <f>J101+J102+J103</f>
        <v>20792394</v>
      </c>
      <c r="K100" s="48">
        <f>J100+L100+M100</f>
        <v>20792394</v>
      </c>
      <c r="L100" s="69">
        <f>L101+L102+L103</f>
        <v>0</v>
      </c>
      <c r="M100" s="69"/>
      <c r="N100" s="44">
        <v>20792394</v>
      </c>
      <c r="O100" s="48">
        <v>4043945.01</v>
      </c>
      <c r="P100" s="48">
        <f>4035122.38+20792.4</f>
        <v>4055914.78</v>
      </c>
      <c r="Q100" s="43">
        <f t="shared" si="46"/>
        <v>20792394</v>
      </c>
      <c r="R100" s="43">
        <f t="shared" si="46"/>
        <v>20792394</v>
      </c>
      <c r="S100" s="44">
        <f t="shared" si="50"/>
        <v>20792394</v>
      </c>
      <c r="T100" s="43">
        <f t="shared" si="51"/>
        <v>4043945.01</v>
      </c>
      <c r="U100" s="44">
        <f t="shared" si="52"/>
        <v>4055914.78</v>
      </c>
      <c r="V100" s="44">
        <f t="shared" si="53"/>
        <v>4055914.78</v>
      </c>
      <c r="W100" s="43">
        <f t="shared" si="54"/>
        <v>4055914.78</v>
      </c>
      <c r="X100" s="111">
        <v>1</v>
      </c>
      <c r="Y100" s="122">
        <f>V100/O100</f>
        <v>1.0029599240272558</v>
      </c>
      <c r="Z100" s="38"/>
      <c r="AA100" s="38"/>
      <c r="AB100" s="38" t="s">
        <v>301</v>
      </c>
      <c r="AC100" s="38" t="s">
        <v>453</v>
      </c>
      <c r="AD100" s="38" t="s">
        <v>445</v>
      </c>
      <c r="AE100" s="38" t="s">
        <v>454</v>
      </c>
      <c r="AF100" s="48">
        <v>296248.15999999997</v>
      </c>
      <c r="AG100" s="48"/>
      <c r="AH100" s="48">
        <v>17032727.379999999</v>
      </c>
      <c r="AI100" s="38" t="s">
        <v>455</v>
      </c>
      <c r="AJ100" s="50">
        <f>K100-O100</f>
        <v>16748448.99</v>
      </c>
      <c r="AK100" s="50">
        <f>O100-P100</f>
        <v>-11969.770000000019</v>
      </c>
      <c r="AL100" s="43">
        <f>J100*0.001</f>
        <v>20792.394</v>
      </c>
      <c r="AM100" s="43"/>
      <c r="AN100" s="43">
        <v>16727626</v>
      </c>
      <c r="AO100" s="43"/>
      <c r="AP100" s="51" t="s">
        <v>67</v>
      </c>
      <c r="AQ100" s="51" t="s">
        <v>67</v>
      </c>
      <c r="AR100" s="91" t="s">
        <v>443</v>
      </c>
      <c r="AS100" s="51" t="s">
        <v>90</v>
      </c>
      <c r="AT100" s="51"/>
      <c r="AU100" s="51"/>
      <c r="AV100" s="51"/>
      <c r="AW100" s="51"/>
      <c r="AX100" s="51"/>
    </row>
    <row r="101" spans="1:50" s="53" customFormat="1" ht="30" hidden="1" customHeight="1" x14ac:dyDescent="0.25">
      <c r="A101" s="65"/>
      <c r="B101" s="66"/>
      <c r="C101" s="66"/>
      <c r="D101" s="124" t="s">
        <v>456</v>
      </c>
      <c r="E101" s="84" t="s">
        <v>422</v>
      </c>
      <c r="F101" s="84" t="s">
        <v>90</v>
      </c>
      <c r="G101" s="108"/>
      <c r="H101" s="108"/>
      <c r="I101" s="84"/>
      <c r="J101" s="69">
        <v>4047993</v>
      </c>
      <c r="K101" s="69"/>
      <c r="L101" s="69"/>
      <c r="M101" s="69"/>
      <c r="N101" s="69"/>
      <c r="O101" s="69">
        <v>4047993</v>
      </c>
      <c r="P101" s="69">
        <f>4035122.38+4047.99</f>
        <v>4039170.37</v>
      </c>
      <c r="Q101" s="119">
        <f t="shared" si="46"/>
        <v>4047993</v>
      </c>
      <c r="R101" s="119">
        <f t="shared" ref="R101:R102" si="58">M101</f>
        <v>0</v>
      </c>
      <c r="S101" s="70">
        <f t="shared" si="50"/>
        <v>0</v>
      </c>
      <c r="T101" s="119">
        <f t="shared" si="51"/>
        <v>4047993</v>
      </c>
      <c r="U101" s="70">
        <f t="shared" si="52"/>
        <v>4039170.37</v>
      </c>
      <c r="V101" s="70">
        <f t="shared" si="53"/>
        <v>4039170.37</v>
      </c>
      <c r="W101" s="119">
        <f t="shared" si="54"/>
        <v>4039170.37</v>
      </c>
      <c r="X101" s="122"/>
      <c r="Y101" s="122"/>
      <c r="Z101" s="84"/>
      <c r="AA101" s="84"/>
      <c r="AB101" s="84"/>
      <c r="AC101" s="84"/>
      <c r="AD101" s="84"/>
      <c r="AE101" s="84"/>
      <c r="AF101" s="69"/>
      <c r="AG101" s="69"/>
      <c r="AH101" s="69"/>
      <c r="AI101" s="84"/>
      <c r="AJ101" s="84"/>
      <c r="AK101" s="84"/>
      <c r="AL101" s="43"/>
      <c r="AM101" s="43"/>
      <c r="AN101" s="43"/>
      <c r="AO101" s="43"/>
      <c r="AP101" s="85"/>
      <c r="AQ101" s="85"/>
      <c r="AR101" s="51"/>
      <c r="AS101" s="51"/>
      <c r="AT101" s="51"/>
      <c r="AU101" s="51"/>
      <c r="AV101" s="51"/>
      <c r="AW101" s="51"/>
      <c r="AX101" s="51"/>
    </row>
    <row r="102" spans="1:50" s="53" customFormat="1" ht="75" hidden="1" customHeight="1" x14ac:dyDescent="0.25">
      <c r="A102" s="65"/>
      <c r="B102" s="66"/>
      <c r="C102" s="66"/>
      <c r="D102" s="124" t="s">
        <v>457</v>
      </c>
      <c r="E102" s="84" t="s">
        <v>59</v>
      </c>
      <c r="F102" s="84" t="s">
        <v>90</v>
      </c>
      <c r="G102" s="108"/>
      <c r="H102" s="108"/>
      <c r="I102" s="84"/>
      <c r="J102" s="69">
        <v>16744401</v>
      </c>
      <c r="K102" s="69"/>
      <c r="L102" s="69"/>
      <c r="M102" s="69"/>
      <c r="N102" s="69"/>
      <c r="O102" s="69">
        <v>0</v>
      </c>
      <c r="P102" s="69">
        <v>16744.400000000001</v>
      </c>
      <c r="Q102" s="119">
        <f t="shared" si="46"/>
        <v>16744401</v>
      </c>
      <c r="R102" s="119">
        <f t="shared" si="58"/>
        <v>0</v>
      </c>
      <c r="S102" s="70">
        <f t="shared" si="50"/>
        <v>0</v>
      </c>
      <c r="T102" s="119">
        <f t="shared" si="51"/>
        <v>0</v>
      </c>
      <c r="U102" s="70">
        <f t="shared" si="52"/>
        <v>16744.400000000001</v>
      </c>
      <c r="V102" s="70">
        <f t="shared" si="53"/>
        <v>16744.400000000001</v>
      </c>
      <c r="W102" s="119">
        <f t="shared" si="54"/>
        <v>16744.400000000001</v>
      </c>
      <c r="X102" s="122"/>
      <c r="Y102" s="122"/>
      <c r="Z102" s="84"/>
      <c r="AA102" s="84"/>
      <c r="AB102" s="84"/>
      <c r="AC102" s="84"/>
      <c r="AD102" s="84"/>
      <c r="AE102" s="84"/>
      <c r="AF102" s="69"/>
      <c r="AG102" s="69"/>
      <c r="AH102" s="69"/>
      <c r="AI102" s="84" t="s">
        <v>458</v>
      </c>
      <c r="AJ102" s="84"/>
      <c r="AK102" s="84"/>
      <c r="AL102" s="43"/>
      <c r="AM102" s="43"/>
      <c r="AN102" s="43"/>
      <c r="AO102" s="43"/>
      <c r="AP102" s="85"/>
      <c r="AQ102" s="85"/>
      <c r="AR102" s="91" t="s">
        <v>459</v>
      </c>
      <c r="AS102" s="51"/>
      <c r="AT102" s="51"/>
      <c r="AU102" s="51"/>
      <c r="AV102" s="51"/>
      <c r="AW102" s="51"/>
      <c r="AX102" s="51"/>
    </row>
    <row r="103" spans="1:50" s="53" customFormat="1" ht="45" hidden="1" customHeight="1" x14ac:dyDescent="0.25">
      <c r="A103" s="65"/>
      <c r="B103" s="66"/>
      <c r="C103" s="66"/>
      <c r="D103" s="124" t="s">
        <v>460</v>
      </c>
      <c r="E103" s="84"/>
      <c r="F103" s="84"/>
      <c r="G103" s="108"/>
      <c r="H103" s="108"/>
      <c r="I103" s="84"/>
      <c r="J103" s="69">
        <v>0</v>
      </c>
      <c r="K103" s="69"/>
      <c r="L103" s="69"/>
      <c r="M103" s="69">
        <v>621070.89999997616</v>
      </c>
      <c r="N103" s="69"/>
      <c r="O103" s="69"/>
      <c r="P103" s="69"/>
      <c r="Q103" s="119">
        <f t="shared" si="46"/>
        <v>0</v>
      </c>
      <c r="R103" s="119">
        <v>0</v>
      </c>
      <c r="S103" s="70">
        <v>0</v>
      </c>
      <c r="T103" s="119">
        <f t="shared" si="51"/>
        <v>0</v>
      </c>
      <c r="U103" s="70">
        <f t="shared" si="52"/>
        <v>0</v>
      </c>
      <c r="V103" s="70">
        <f t="shared" si="53"/>
        <v>0</v>
      </c>
      <c r="W103" s="119">
        <f t="shared" si="54"/>
        <v>0</v>
      </c>
      <c r="X103" s="122"/>
      <c r="Y103" s="122"/>
      <c r="Z103" s="84"/>
      <c r="AA103" s="84"/>
      <c r="AB103" s="84"/>
      <c r="AC103" s="84"/>
      <c r="AD103" s="84"/>
      <c r="AE103" s="84"/>
      <c r="AF103" s="69"/>
      <c r="AG103" s="69" t="s">
        <v>461</v>
      </c>
      <c r="AH103" s="69" t="s">
        <v>462</v>
      </c>
      <c r="AI103" s="84" t="s">
        <v>463</v>
      </c>
      <c r="AJ103" s="84"/>
      <c r="AK103" s="84"/>
      <c r="AL103" s="43"/>
      <c r="AM103" s="43"/>
      <c r="AN103" s="43"/>
      <c r="AO103" s="43"/>
      <c r="AP103" s="85"/>
      <c r="AQ103" s="85"/>
      <c r="AR103" s="51"/>
      <c r="AS103" s="51"/>
      <c r="AT103" s="51"/>
      <c r="AU103" s="51"/>
      <c r="AV103" s="51"/>
      <c r="AW103" s="51"/>
      <c r="AX103" s="51"/>
    </row>
    <row r="104" spans="1:50" s="53" customFormat="1" ht="60" hidden="1" customHeight="1" x14ac:dyDescent="0.25">
      <c r="A104" s="36" t="s">
        <v>56</v>
      </c>
      <c r="B104" s="38">
        <v>2014</v>
      </c>
      <c r="C104" s="38" t="s">
        <v>61</v>
      </c>
      <c r="D104" s="37" t="s">
        <v>464</v>
      </c>
      <c r="E104" s="38" t="s">
        <v>422</v>
      </c>
      <c r="F104" s="38" t="s">
        <v>90</v>
      </c>
      <c r="G104" s="90"/>
      <c r="H104" s="90"/>
      <c r="I104" s="84"/>
      <c r="J104" s="48">
        <v>10000000</v>
      </c>
      <c r="K104" s="48">
        <v>10000000</v>
      </c>
      <c r="L104" s="69"/>
      <c r="M104" s="69"/>
      <c r="N104" s="48">
        <v>10000000</v>
      </c>
      <c r="O104" s="48">
        <v>10000000</v>
      </c>
      <c r="P104" s="48">
        <f>9989807.08+10000</f>
        <v>9999807.0800000001</v>
      </c>
      <c r="Q104" s="43">
        <f t="shared" si="46"/>
        <v>10000000</v>
      </c>
      <c r="R104" s="43">
        <f t="shared" si="46"/>
        <v>10000000</v>
      </c>
      <c r="S104" s="44">
        <f t="shared" ref="S104:S111" si="59">R104</f>
        <v>10000000</v>
      </c>
      <c r="T104" s="43">
        <f t="shared" si="51"/>
        <v>10000000</v>
      </c>
      <c r="U104" s="44">
        <f t="shared" si="52"/>
        <v>9999807.0800000001</v>
      </c>
      <c r="V104" s="44">
        <f t="shared" si="53"/>
        <v>9999807.0800000001</v>
      </c>
      <c r="W104" s="43">
        <f t="shared" si="54"/>
        <v>9999807.0800000001</v>
      </c>
      <c r="X104" s="111">
        <v>1</v>
      </c>
      <c r="Y104" s="122">
        <f t="shared" ref="Y104:Y113" si="60">V104/O104</f>
        <v>0.99998070800000005</v>
      </c>
      <c r="Z104" s="38"/>
      <c r="AA104" s="38"/>
      <c r="AB104" s="38" t="s">
        <v>301</v>
      </c>
      <c r="AC104" s="38" t="s">
        <v>465</v>
      </c>
      <c r="AD104" s="38" t="s">
        <v>445</v>
      </c>
      <c r="AE104" s="38" t="s">
        <v>466</v>
      </c>
      <c r="AF104" s="48">
        <v>49975.08</v>
      </c>
      <c r="AG104" s="48"/>
      <c r="AH104" s="48">
        <v>75167.199999999997</v>
      </c>
      <c r="AI104" s="38" t="s">
        <v>467</v>
      </c>
      <c r="AJ104" s="50">
        <f>K104-O104</f>
        <v>0</v>
      </c>
      <c r="AK104" s="50">
        <f>O104-P104</f>
        <v>192.91999999992549</v>
      </c>
      <c r="AL104" s="43">
        <f>J104*0.001</f>
        <v>10000</v>
      </c>
      <c r="AM104" s="43"/>
      <c r="AN104" s="43"/>
      <c r="AO104" s="43"/>
      <c r="AP104" s="51" t="s">
        <v>67</v>
      </c>
      <c r="AQ104" s="51" t="s">
        <v>67</v>
      </c>
      <c r="AR104" s="91" t="s">
        <v>407</v>
      </c>
      <c r="AS104" s="51" t="s">
        <v>108</v>
      </c>
      <c r="AT104" s="51"/>
      <c r="AU104" s="51"/>
      <c r="AV104" s="51"/>
      <c r="AW104" s="51"/>
      <c r="AX104" s="51"/>
    </row>
    <row r="105" spans="1:50" s="53" customFormat="1" ht="44.25" hidden="1" customHeight="1" x14ac:dyDescent="0.25">
      <c r="A105" s="36" t="s">
        <v>56</v>
      </c>
      <c r="B105" s="38">
        <v>2014</v>
      </c>
      <c r="C105" s="38" t="s">
        <v>93</v>
      </c>
      <c r="D105" s="37" t="s">
        <v>468</v>
      </c>
      <c r="E105" s="38" t="s">
        <v>59</v>
      </c>
      <c r="F105" s="38" t="s">
        <v>93</v>
      </c>
      <c r="G105" s="90">
        <v>42020</v>
      </c>
      <c r="H105" s="90">
        <v>42200</v>
      </c>
      <c r="I105" s="84"/>
      <c r="J105" s="48">
        <v>27409850</v>
      </c>
      <c r="K105" s="48">
        <v>27409850</v>
      </c>
      <c r="L105" s="69"/>
      <c r="M105" s="69"/>
      <c r="N105" s="48">
        <v>27409850</v>
      </c>
      <c r="O105" s="48">
        <v>27251490</v>
      </c>
      <c r="P105" s="48">
        <v>20262792.16</v>
      </c>
      <c r="Q105" s="43">
        <f t="shared" ref="Q105:R136" si="61">J105</f>
        <v>27409850</v>
      </c>
      <c r="R105" s="43">
        <f t="shared" si="61"/>
        <v>27409850</v>
      </c>
      <c r="S105" s="44">
        <f t="shared" si="59"/>
        <v>27409850</v>
      </c>
      <c r="T105" s="43">
        <f t="shared" si="51"/>
        <v>27251490</v>
      </c>
      <c r="U105" s="44">
        <f t="shared" si="52"/>
        <v>20262792.16</v>
      </c>
      <c r="V105" s="44">
        <f t="shared" si="53"/>
        <v>20262792.16</v>
      </c>
      <c r="W105" s="43">
        <f t="shared" si="54"/>
        <v>20262792.16</v>
      </c>
      <c r="X105" s="111">
        <v>1</v>
      </c>
      <c r="Y105" s="122">
        <f t="shared" si="60"/>
        <v>0.74354804673065589</v>
      </c>
      <c r="Z105" s="38"/>
      <c r="AA105" s="38"/>
      <c r="AB105" s="38" t="s">
        <v>469</v>
      </c>
      <c r="AC105" s="38" t="s">
        <v>470</v>
      </c>
      <c r="AD105" s="38" t="s">
        <v>471</v>
      </c>
      <c r="AE105" s="38" t="s">
        <v>472</v>
      </c>
      <c r="AF105" s="48">
        <v>969.55</v>
      </c>
      <c r="AG105" s="48"/>
      <c r="AH105" s="48">
        <v>17121680.890000001</v>
      </c>
      <c r="AI105" s="38" t="s">
        <v>473</v>
      </c>
      <c r="AJ105" s="50">
        <f>K105-O105</f>
        <v>158360</v>
      </c>
      <c r="AK105" s="50">
        <f>O105-P105</f>
        <v>6988697.8399999999</v>
      </c>
      <c r="AL105" s="43">
        <v>27409.85</v>
      </c>
      <c r="AM105" s="123" t="s">
        <v>474</v>
      </c>
      <c r="AN105" s="43"/>
      <c r="AO105" s="43"/>
      <c r="AP105" s="51" t="s">
        <v>67</v>
      </c>
      <c r="AQ105" s="51" t="s">
        <v>67</v>
      </c>
      <c r="AR105" s="91" t="s">
        <v>407</v>
      </c>
      <c r="AS105" s="51" t="s">
        <v>108</v>
      </c>
      <c r="AT105" s="51"/>
      <c r="AU105" s="51"/>
      <c r="AV105" s="51"/>
      <c r="AW105" s="51"/>
      <c r="AX105" s="51"/>
    </row>
    <row r="106" spans="1:50" s="53" customFormat="1" ht="44.25" hidden="1" customHeight="1" x14ac:dyDescent="0.25">
      <c r="A106" s="36" t="s">
        <v>56</v>
      </c>
      <c r="B106" s="38">
        <v>2014</v>
      </c>
      <c r="C106" s="38" t="s">
        <v>93</v>
      </c>
      <c r="D106" s="37" t="s">
        <v>475</v>
      </c>
      <c r="E106" s="38" t="s">
        <v>59</v>
      </c>
      <c r="F106" s="38" t="s">
        <v>93</v>
      </c>
      <c r="G106" s="90">
        <v>42020</v>
      </c>
      <c r="H106" s="90">
        <v>42200</v>
      </c>
      <c r="I106" s="84"/>
      <c r="J106" s="48">
        <v>15000000</v>
      </c>
      <c r="K106" s="48">
        <v>15000000</v>
      </c>
      <c r="L106" s="69"/>
      <c r="M106" s="69"/>
      <c r="N106" s="48">
        <v>15000000</v>
      </c>
      <c r="O106" s="48">
        <f>14985000+15000</f>
        <v>15000000</v>
      </c>
      <c r="P106" s="48">
        <f>14889394.76+15000</f>
        <v>14904394.76</v>
      </c>
      <c r="Q106" s="43">
        <f t="shared" si="61"/>
        <v>15000000</v>
      </c>
      <c r="R106" s="43">
        <f t="shared" si="61"/>
        <v>15000000</v>
      </c>
      <c r="S106" s="44">
        <f t="shared" si="59"/>
        <v>15000000</v>
      </c>
      <c r="T106" s="43">
        <f t="shared" si="51"/>
        <v>15000000</v>
      </c>
      <c r="U106" s="44">
        <f t="shared" si="52"/>
        <v>14904394.76</v>
      </c>
      <c r="V106" s="44">
        <f t="shared" si="53"/>
        <v>14904394.76</v>
      </c>
      <c r="W106" s="43">
        <f t="shared" si="54"/>
        <v>14904394.76</v>
      </c>
      <c r="X106" s="111">
        <v>1</v>
      </c>
      <c r="Y106" s="122">
        <f t="shared" si="60"/>
        <v>0.99362631733333329</v>
      </c>
      <c r="Z106" s="38"/>
      <c r="AA106" s="38"/>
      <c r="AB106" s="38" t="s">
        <v>469</v>
      </c>
      <c r="AC106" s="38" t="s">
        <v>476</v>
      </c>
      <c r="AD106" s="38" t="s">
        <v>471</v>
      </c>
      <c r="AE106" s="38" t="s">
        <v>477</v>
      </c>
      <c r="AF106" s="48">
        <v>336.19</v>
      </c>
      <c r="AG106" s="48"/>
      <c r="AH106" s="48">
        <v>9308740.4499999993</v>
      </c>
      <c r="AI106" s="38" t="s">
        <v>478</v>
      </c>
      <c r="AJ106" s="50">
        <f t="shared" ref="AJ106:AJ111" si="62">K106-O106</f>
        <v>0</v>
      </c>
      <c r="AK106" s="50">
        <f t="shared" ref="AK106:AK111" si="63">O106-P106</f>
        <v>95605.240000000224</v>
      </c>
      <c r="AL106" s="43">
        <v>15000</v>
      </c>
      <c r="AM106" s="123" t="s">
        <v>479</v>
      </c>
      <c r="AN106" s="43"/>
      <c r="AO106" s="43"/>
      <c r="AP106" s="51" t="s">
        <v>67</v>
      </c>
      <c r="AQ106" s="51" t="s">
        <v>67</v>
      </c>
      <c r="AR106" s="91" t="s">
        <v>407</v>
      </c>
      <c r="AS106" s="51" t="s">
        <v>108</v>
      </c>
      <c r="AT106" s="51"/>
      <c r="AU106" s="51"/>
      <c r="AV106" s="51"/>
      <c r="AW106" s="51"/>
      <c r="AX106" s="51"/>
    </row>
    <row r="107" spans="1:50" s="53" customFormat="1" ht="47.25" hidden="1" customHeight="1" x14ac:dyDescent="0.25">
      <c r="A107" s="36" t="s">
        <v>56</v>
      </c>
      <c r="B107" s="38">
        <v>2014</v>
      </c>
      <c r="C107" s="38" t="s">
        <v>93</v>
      </c>
      <c r="D107" s="37" t="s">
        <v>480</v>
      </c>
      <c r="E107" s="38" t="s">
        <v>59</v>
      </c>
      <c r="F107" s="38" t="s">
        <v>93</v>
      </c>
      <c r="G107" s="90">
        <v>42020</v>
      </c>
      <c r="H107" s="90">
        <v>42185</v>
      </c>
      <c r="I107" s="84"/>
      <c r="J107" s="48">
        <v>19000000</v>
      </c>
      <c r="K107" s="48">
        <v>19000000</v>
      </c>
      <c r="L107" s="69"/>
      <c r="M107" s="69"/>
      <c r="N107" s="48">
        <v>19000000</v>
      </c>
      <c r="O107" s="48">
        <f>18897539.88+19000</f>
        <v>18916539.879999999</v>
      </c>
      <c r="P107" s="48">
        <f>18878579.36+19000</f>
        <v>18897579.359999999</v>
      </c>
      <c r="Q107" s="43">
        <f t="shared" si="61"/>
        <v>19000000</v>
      </c>
      <c r="R107" s="43">
        <f t="shared" si="61"/>
        <v>19000000</v>
      </c>
      <c r="S107" s="44">
        <f t="shared" si="59"/>
        <v>19000000</v>
      </c>
      <c r="T107" s="43">
        <f t="shared" si="51"/>
        <v>18916539.879999999</v>
      </c>
      <c r="U107" s="44">
        <f t="shared" si="52"/>
        <v>18897579.359999999</v>
      </c>
      <c r="V107" s="44">
        <f>P107</f>
        <v>18897579.359999999</v>
      </c>
      <c r="W107" s="43">
        <f t="shared" si="54"/>
        <v>18897579.359999999</v>
      </c>
      <c r="X107" s="111">
        <v>1</v>
      </c>
      <c r="Y107" s="122">
        <f t="shared" si="60"/>
        <v>0.99899767504415293</v>
      </c>
      <c r="Z107" s="38"/>
      <c r="AA107" s="38"/>
      <c r="AB107" s="38" t="s">
        <v>469</v>
      </c>
      <c r="AC107" s="38" t="s">
        <v>481</v>
      </c>
      <c r="AD107" s="38" t="s">
        <v>471</v>
      </c>
      <c r="AE107" s="38" t="s">
        <v>482</v>
      </c>
      <c r="AF107" s="48">
        <v>265.11</v>
      </c>
      <c r="AG107" s="48"/>
      <c r="AH107" s="48">
        <v>4914946.09</v>
      </c>
      <c r="AI107" s="38" t="s">
        <v>483</v>
      </c>
      <c r="AJ107" s="50">
        <f t="shared" si="62"/>
        <v>83460.120000001043</v>
      </c>
      <c r="AK107" s="50">
        <f t="shared" si="63"/>
        <v>18960.519999999553</v>
      </c>
      <c r="AL107" s="43">
        <v>19000</v>
      </c>
      <c r="AM107" s="123" t="s">
        <v>484</v>
      </c>
      <c r="AN107" s="43"/>
      <c r="AO107" s="43"/>
      <c r="AP107" s="51" t="s">
        <v>67</v>
      </c>
      <c r="AQ107" s="51" t="s">
        <v>67</v>
      </c>
      <c r="AR107" s="91" t="s">
        <v>407</v>
      </c>
      <c r="AS107" s="51" t="s">
        <v>108</v>
      </c>
      <c r="AT107" s="51"/>
      <c r="AU107" s="51"/>
      <c r="AV107" s="51"/>
      <c r="AW107" s="51"/>
      <c r="AX107" s="51"/>
    </row>
    <row r="108" spans="1:50" s="53" customFormat="1" ht="44.25" hidden="1" customHeight="1" x14ac:dyDescent="0.25">
      <c r="A108" s="36" t="s">
        <v>56</v>
      </c>
      <c r="B108" s="38">
        <v>2014</v>
      </c>
      <c r="C108" s="38" t="s">
        <v>73</v>
      </c>
      <c r="D108" s="37" t="s">
        <v>485</v>
      </c>
      <c r="E108" s="38" t="s">
        <v>59</v>
      </c>
      <c r="F108" s="38" t="s">
        <v>90</v>
      </c>
      <c r="G108" s="90"/>
      <c r="H108" s="90">
        <v>42272</v>
      </c>
      <c r="I108" s="84"/>
      <c r="J108" s="48">
        <v>8000000</v>
      </c>
      <c r="K108" s="48">
        <v>8000000</v>
      </c>
      <c r="L108" s="69"/>
      <c r="M108" s="69"/>
      <c r="N108" s="48">
        <v>8000000</v>
      </c>
      <c r="O108" s="48">
        <v>7999999.6600000001</v>
      </c>
      <c r="P108" s="48">
        <f>7819767.83</f>
        <v>7819767.8300000001</v>
      </c>
      <c r="Q108" s="43">
        <f t="shared" si="61"/>
        <v>8000000</v>
      </c>
      <c r="R108" s="43">
        <f t="shared" si="61"/>
        <v>8000000</v>
      </c>
      <c r="S108" s="44">
        <f t="shared" si="59"/>
        <v>8000000</v>
      </c>
      <c r="T108" s="43">
        <f t="shared" si="51"/>
        <v>7999999.6600000001</v>
      </c>
      <c r="U108" s="44">
        <f t="shared" si="52"/>
        <v>7819767.8300000001</v>
      </c>
      <c r="V108" s="44">
        <f t="shared" si="53"/>
        <v>7819767.8300000001</v>
      </c>
      <c r="W108" s="43">
        <f t="shared" si="54"/>
        <v>7819767.8300000001</v>
      </c>
      <c r="X108" s="111">
        <v>1</v>
      </c>
      <c r="Y108" s="122">
        <f t="shared" si="60"/>
        <v>0.97747102029251831</v>
      </c>
      <c r="Z108" s="38"/>
      <c r="AA108" s="38" t="s">
        <v>90</v>
      </c>
      <c r="AB108" s="38" t="s">
        <v>301</v>
      </c>
      <c r="AC108" s="38" t="s">
        <v>486</v>
      </c>
      <c r="AD108" s="38" t="s">
        <v>445</v>
      </c>
      <c r="AE108" s="38" t="s">
        <v>487</v>
      </c>
      <c r="AF108" s="48">
        <v>67774.42</v>
      </c>
      <c r="AG108" s="48"/>
      <c r="AH108" s="48">
        <v>3892166.42</v>
      </c>
      <c r="AI108" s="38" t="s">
        <v>488</v>
      </c>
      <c r="AJ108" s="50">
        <f t="shared" si="62"/>
        <v>0.33999999985098839</v>
      </c>
      <c r="AK108" s="50">
        <f>O108-P108</f>
        <v>180231.83000000007</v>
      </c>
      <c r="AL108" s="43">
        <f>J108*0.001</f>
        <v>8000</v>
      </c>
      <c r="AM108" s="43"/>
      <c r="AN108" s="43"/>
      <c r="AO108" s="43"/>
      <c r="AP108" s="51" t="s">
        <v>273</v>
      </c>
      <c r="AQ108" s="51" t="s">
        <v>67</v>
      </c>
      <c r="AR108" s="91" t="s">
        <v>407</v>
      </c>
      <c r="AS108" s="51" t="s">
        <v>108</v>
      </c>
      <c r="AT108" s="51"/>
      <c r="AU108" s="51"/>
      <c r="AV108" s="51"/>
      <c r="AW108" s="51"/>
      <c r="AX108" s="51"/>
    </row>
    <row r="109" spans="1:50" s="53" customFormat="1" ht="49.5" hidden="1" customHeight="1" x14ac:dyDescent="0.25">
      <c r="A109" s="36" t="s">
        <v>56</v>
      </c>
      <c r="B109" s="38">
        <v>2014</v>
      </c>
      <c r="C109" s="38" t="s">
        <v>73</v>
      </c>
      <c r="D109" s="37" t="s">
        <v>489</v>
      </c>
      <c r="E109" s="38" t="s">
        <v>59</v>
      </c>
      <c r="F109" s="38" t="s">
        <v>70</v>
      </c>
      <c r="G109" s="90">
        <v>42023</v>
      </c>
      <c r="H109" s="90">
        <v>42140</v>
      </c>
      <c r="I109" s="84"/>
      <c r="J109" s="48">
        <v>15000000</v>
      </c>
      <c r="K109" s="48">
        <v>15000000</v>
      </c>
      <c r="L109" s="69"/>
      <c r="M109" s="69"/>
      <c r="N109" s="48">
        <v>15000000</v>
      </c>
      <c r="O109" s="48">
        <f>14950000+15000</f>
        <v>14965000</v>
      </c>
      <c r="P109" s="48">
        <f>14950000+15000</f>
        <v>14965000</v>
      </c>
      <c r="Q109" s="43">
        <f t="shared" si="61"/>
        <v>15000000</v>
      </c>
      <c r="R109" s="43">
        <f t="shared" si="61"/>
        <v>15000000</v>
      </c>
      <c r="S109" s="44">
        <f t="shared" si="59"/>
        <v>15000000</v>
      </c>
      <c r="T109" s="43">
        <f t="shared" si="51"/>
        <v>14965000</v>
      </c>
      <c r="U109" s="44">
        <f t="shared" si="52"/>
        <v>14965000</v>
      </c>
      <c r="V109" s="44">
        <f t="shared" si="53"/>
        <v>14965000</v>
      </c>
      <c r="W109" s="43">
        <f t="shared" si="54"/>
        <v>14965000</v>
      </c>
      <c r="X109" s="111">
        <v>1</v>
      </c>
      <c r="Y109" s="122">
        <f t="shared" si="60"/>
        <v>1</v>
      </c>
      <c r="Z109" s="38"/>
      <c r="AA109" s="38"/>
      <c r="AB109" s="38" t="s">
        <v>74</v>
      </c>
      <c r="AC109" s="38" t="s">
        <v>490</v>
      </c>
      <c r="AD109" s="38" t="s">
        <v>491</v>
      </c>
      <c r="AE109" s="38" t="s">
        <v>492</v>
      </c>
      <c r="AF109" s="48">
        <v>174</v>
      </c>
      <c r="AG109" s="48"/>
      <c r="AH109" s="48">
        <v>5035113.38</v>
      </c>
      <c r="AI109" s="38" t="s">
        <v>493</v>
      </c>
      <c r="AJ109" s="50">
        <f t="shared" si="62"/>
        <v>35000</v>
      </c>
      <c r="AK109" s="50">
        <f t="shared" si="63"/>
        <v>0</v>
      </c>
      <c r="AL109" s="43">
        <v>15000</v>
      </c>
      <c r="AM109" s="123" t="s">
        <v>494</v>
      </c>
      <c r="AN109" s="126"/>
      <c r="AO109" s="126"/>
      <c r="AP109" s="51" t="s">
        <v>67</v>
      </c>
      <c r="AQ109" s="51" t="s">
        <v>67</v>
      </c>
      <c r="AR109" s="91" t="s">
        <v>407</v>
      </c>
      <c r="AS109" s="51" t="s">
        <v>108</v>
      </c>
      <c r="AT109" s="51" t="s">
        <v>69</v>
      </c>
      <c r="AU109" s="51" t="s">
        <v>69</v>
      </c>
      <c r="AV109" s="51"/>
      <c r="AW109" s="51" t="s">
        <v>69</v>
      </c>
      <c r="AX109" s="51" t="s">
        <v>69</v>
      </c>
    </row>
    <row r="110" spans="1:50" s="53" customFormat="1" ht="48.75" hidden="1" customHeight="1" x14ac:dyDescent="0.25">
      <c r="A110" s="36" t="s">
        <v>56</v>
      </c>
      <c r="B110" s="38">
        <v>2014</v>
      </c>
      <c r="C110" s="38" t="s">
        <v>73</v>
      </c>
      <c r="D110" s="37" t="s">
        <v>495</v>
      </c>
      <c r="E110" s="38" t="s">
        <v>59</v>
      </c>
      <c r="F110" s="38" t="s">
        <v>70</v>
      </c>
      <c r="G110" s="90">
        <v>42009</v>
      </c>
      <c r="H110" s="90">
        <v>42098</v>
      </c>
      <c r="I110" s="84"/>
      <c r="J110" s="48">
        <v>6000000</v>
      </c>
      <c r="K110" s="48">
        <v>6000000</v>
      </c>
      <c r="L110" s="69"/>
      <c r="M110" s="69"/>
      <c r="N110" s="48">
        <v>6000000</v>
      </c>
      <c r="O110" s="48">
        <f>5994000+6000</f>
        <v>6000000</v>
      </c>
      <c r="P110" s="48">
        <f>5994000+6000</f>
        <v>6000000</v>
      </c>
      <c r="Q110" s="43">
        <f t="shared" si="61"/>
        <v>6000000</v>
      </c>
      <c r="R110" s="43">
        <f t="shared" si="61"/>
        <v>6000000</v>
      </c>
      <c r="S110" s="44">
        <f t="shared" si="59"/>
        <v>6000000</v>
      </c>
      <c r="T110" s="43">
        <f t="shared" si="51"/>
        <v>6000000</v>
      </c>
      <c r="U110" s="44">
        <f t="shared" si="52"/>
        <v>6000000</v>
      </c>
      <c r="V110" s="44">
        <f t="shared" si="53"/>
        <v>6000000</v>
      </c>
      <c r="W110" s="43">
        <f t="shared" si="54"/>
        <v>6000000</v>
      </c>
      <c r="X110" s="111">
        <v>1</v>
      </c>
      <c r="Y110" s="122">
        <f t="shared" si="60"/>
        <v>1</v>
      </c>
      <c r="Z110" s="38"/>
      <c r="AA110" s="38"/>
      <c r="AB110" s="38" t="s">
        <v>74</v>
      </c>
      <c r="AC110" s="38" t="s">
        <v>496</v>
      </c>
      <c r="AD110" s="38" t="s">
        <v>491</v>
      </c>
      <c r="AE110" s="38" t="s">
        <v>497</v>
      </c>
      <c r="AF110" s="48">
        <v>2.58</v>
      </c>
      <c r="AG110" s="48"/>
      <c r="AH110" s="48">
        <v>904478.53</v>
      </c>
      <c r="AI110" s="38" t="s">
        <v>498</v>
      </c>
      <c r="AJ110" s="50">
        <f t="shared" si="62"/>
        <v>0</v>
      </c>
      <c r="AK110" s="50">
        <f t="shared" si="63"/>
        <v>0</v>
      </c>
      <c r="AL110" s="43">
        <v>6000</v>
      </c>
      <c r="AM110" s="123" t="s">
        <v>499</v>
      </c>
      <c r="AN110" s="43"/>
      <c r="AO110" s="43"/>
      <c r="AP110" s="51" t="s">
        <v>67</v>
      </c>
      <c r="AQ110" s="51" t="s">
        <v>67</v>
      </c>
      <c r="AR110" s="51" t="s">
        <v>68</v>
      </c>
      <c r="AS110" s="51"/>
      <c r="AT110" s="51" t="s">
        <v>69</v>
      </c>
      <c r="AU110" s="51" t="s">
        <v>69</v>
      </c>
      <c r="AV110" s="51"/>
      <c r="AW110" s="51"/>
      <c r="AX110" s="51"/>
    </row>
    <row r="111" spans="1:50" s="53" customFormat="1" ht="45" hidden="1" customHeight="1" x14ac:dyDescent="0.25">
      <c r="A111" s="54" t="s">
        <v>56</v>
      </c>
      <c r="B111" s="55">
        <v>2014</v>
      </c>
      <c r="C111" s="55" t="s">
        <v>73</v>
      </c>
      <c r="D111" s="37" t="s">
        <v>500</v>
      </c>
      <c r="E111" s="38"/>
      <c r="F111" s="38" t="s">
        <v>70</v>
      </c>
      <c r="G111" s="90">
        <v>42009</v>
      </c>
      <c r="H111" s="90">
        <v>42098</v>
      </c>
      <c r="I111" s="84"/>
      <c r="J111" s="48">
        <f>J112+J113</f>
        <v>6000000</v>
      </c>
      <c r="K111" s="48">
        <f>K112+K113</f>
        <v>6000000</v>
      </c>
      <c r="L111" s="69"/>
      <c r="M111" s="69"/>
      <c r="N111" s="48">
        <v>6000000</v>
      </c>
      <c r="O111" s="48">
        <f>O112+O113+6000</f>
        <v>5996759.8599999994</v>
      </c>
      <c r="P111" s="48">
        <f>P112+P113+6000</f>
        <v>5996759.8600000003</v>
      </c>
      <c r="Q111" s="43">
        <f t="shared" si="61"/>
        <v>6000000</v>
      </c>
      <c r="R111" s="43">
        <f t="shared" si="61"/>
        <v>6000000</v>
      </c>
      <c r="S111" s="44">
        <f t="shared" si="59"/>
        <v>6000000</v>
      </c>
      <c r="T111" s="43">
        <f t="shared" si="51"/>
        <v>5996759.8599999994</v>
      </c>
      <c r="U111" s="44">
        <f t="shared" si="52"/>
        <v>5996759.8600000003</v>
      </c>
      <c r="V111" s="44">
        <f t="shared" si="53"/>
        <v>5996759.8600000003</v>
      </c>
      <c r="W111" s="43">
        <f t="shared" si="54"/>
        <v>5996759.8600000003</v>
      </c>
      <c r="X111" s="111">
        <v>1</v>
      </c>
      <c r="Y111" s="122">
        <f t="shared" si="60"/>
        <v>1.0000000000000002</v>
      </c>
      <c r="Z111" s="38"/>
      <c r="AA111" s="38"/>
      <c r="AB111" s="38" t="s">
        <v>74</v>
      </c>
      <c r="AC111" s="38" t="s">
        <v>501</v>
      </c>
      <c r="AD111" s="38" t="s">
        <v>491</v>
      </c>
      <c r="AE111" s="38" t="s">
        <v>502</v>
      </c>
      <c r="AF111" s="48">
        <v>8.8000000000000007</v>
      </c>
      <c r="AG111" s="48"/>
      <c r="AH111" s="48">
        <v>1789785.28</v>
      </c>
      <c r="AI111" s="38" t="s">
        <v>493</v>
      </c>
      <c r="AJ111" s="50">
        <f t="shared" si="62"/>
        <v>3240.140000000596</v>
      </c>
      <c r="AK111" s="50">
        <f t="shared" si="63"/>
        <v>0</v>
      </c>
      <c r="AL111" s="43">
        <v>6000</v>
      </c>
      <c r="AM111" s="123" t="s">
        <v>503</v>
      </c>
      <c r="AN111" s="43"/>
      <c r="AO111" s="43"/>
      <c r="AP111" s="51" t="s">
        <v>67</v>
      </c>
      <c r="AQ111" s="51" t="s">
        <v>67</v>
      </c>
      <c r="AR111" s="51" t="s">
        <v>68</v>
      </c>
      <c r="AS111" s="51"/>
      <c r="AT111" s="51" t="s">
        <v>69</v>
      </c>
      <c r="AU111" s="51" t="s">
        <v>69</v>
      </c>
      <c r="AV111" s="51"/>
      <c r="AW111" s="51"/>
      <c r="AX111" s="51"/>
    </row>
    <row r="112" spans="1:50" s="53" customFormat="1" ht="30" hidden="1" customHeight="1" x14ac:dyDescent="0.25">
      <c r="A112" s="127"/>
      <c r="B112" s="66"/>
      <c r="C112" s="66"/>
      <c r="D112" s="124" t="s">
        <v>504</v>
      </c>
      <c r="E112" s="84" t="s">
        <v>59</v>
      </c>
      <c r="F112" s="38" t="s">
        <v>70</v>
      </c>
      <c r="G112" s="108">
        <v>42009</v>
      </c>
      <c r="H112" s="108">
        <v>42098</v>
      </c>
      <c r="I112" s="84"/>
      <c r="J112" s="69">
        <v>5199996.54</v>
      </c>
      <c r="K112" s="69">
        <v>5199996.54</v>
      </c>
      <c r="L112" s="69"/>
      <c r="M112" s="69"/>
      <c r="N112" s="70">
        <v>5199996.54</v>
      </c>
      <c r="O112" s="69">
        <f>4276732.06+918064.48</f>
        <v>5194796.5399999991</v>
      </c>
      <c r="P112" s="69">
        <v>5194796.54</v>
      </c>
      <c r="Q112" s="119">
        <f t="shared" si="61"/>
        <v>5199996.54</v>
      </c>
      <c r="R112" s="119">
        <f>Q112</f>
        <v>5199996.54</v>
      </c>
      <c r="S112" s="70">
        <f>N112</f>
        <v>5199996.54</v>
      </c>
      <c r="T112" s="119">
        <f t="shared" si="51"/>
        <v>5194796.5399999991</v>
      </c>
      <c r="U112" s="70">
        <f t="shared" si="52"/>
        <v>5194796.54</v>
      </c>
      <c r="V112" s="70">
        <f t="shared" si="53"/>
        <v>5194796.54</v>
      </c>
      <c r="W112" s="119">
        <f t="shared" si="54"/>
        <v>5194796.54</v>
      </c>
      <c r="X112" s="122">
        <v>1</v>
      </c>
      <c r="Y112" s="122">
        <f t="shared" si="60"/>
        <v>1.0000000000000002</v>
      </c>
      <c r="Z112" s="84"/>
      <c r="AA112" s="84"/>
      <c r="AB112" s="84"/>
      <c r="AC112" s="84"/>
      <c r="AD112" s="84"/>
      <c r="AE112" s="84"/>
      <c r="AF112" s="69"/>
      <c r="AG112" s="69"/>
      <c r="AH112" s="69">
        <v>2500411.5399999996</v>
      </c>
      <c r="AI112" s="84"/>
      <c r="AJ112" s="84"/>
      <c r="AK112" s="84"/>
      <c r="AL112" s="43"/>
      <c r="AM112" s="43"/>
      <c r="AN112" s="43"/>
      <c r="AO112" s="43"/>
      <c r="AP112" s="85"/>
      <c r="AQ112" s="85"/>
      <c r="AR112" s="51"/>
      <c r="AS112" s="51"/>
      <c r="AT112" s="51" t="s">
        <v>69</v>
      </c>
      <c r="AU112" s="51" t="s">
        <v>69</v>
      </c>
      <c r="AV112" s="51"/>
      <c r="AW112" s="51"/>
      <c r="AX112" s="51"/>
    </row>
    <row r="113" spans="1:51" s="53" customFormat="1" ht="45" hidden="1" customHeight="1" x14ac:dyDescent="0.25">
      <c r="A113" s="127"/>
      <c r="B113" s="66"/>
      <c r="C113" s="66"/>
      <c r="D113" s="124" t="s">
        <v>505</v>
      </c>
      <c r="E113" s="84" t="s">
        <v>89</v>
      </c>
      <c r="F113" s="38" t="s">
        <v>70</v>
      </c>
      <c r="G113" s="108">
        <v>42009</v>
      </c>
      <c r="H113" s="108">
        <v>42073</v>
      </c>
      <c r="I113" s="84"/>
      <c r="J113" s="69">
        <v>800003.46</v>
      </c>
      <c r="K113" s="69">
        <v>800003.46</v>
      </c>
      <c r="L113" s="69"/>
      <c r="M113" s="69"/>
      <c r="N113" s="70">
        <v>800003.46</v>
      </c>
      <c r="O113" s="69">
        <v>795963.32</v>
      </c>
      <c r="P113" s="69">
        <v>795963.32</v>
      </c>
      <c r="Q113" s="119">
        <f t="shared" si="61"/>
        <v>800003.46</v>
      </c>
      <c r="R113" s="119">
        <f>Q113</f>
        <v>800003.46</v>
      </c>
      <c r="S113" s="70">
        <f>N113</f>
        <v>800003.46</v>
      </c>
      <c r="T113" s="119">
        <f t="shared" si="51"/>
        <v>795963.32</v>
      </c>
      <c r="U113" s="70">
        <f t="shared" si="52"/>
        <v>795963.32</v>
      </c>
      <c r="V113" s="70">
        <f t="shared" si="53"/>
        <v>795963.32</v>
      </c>
      <c r="W113" s="119">
        <f t="shared" si="54"/>
        <v>795963.32</v>
      </c>
      <c r="X113" s="122">
        <v>1</v>
      </c>
      <c r="Y113" s="122">
        <f t="shared" si="60"/>
        <v>1</v>
      </c>
      <c r="Z113" s="84"/>
      <c r="AA113" s="84"/>
      <c r="AB113" s="84"/>
      <c r="AC113" s="84"/>
      <c r="AD113" s="84"/>
      <c r="AE113" s="84"/>
      <c r="AF113" s="69"/>
      <c r="AG113" s="69"/>
      <c r="AH113" s="69">
        <v>343615.22999999992</v>
      </c>
      <c r="AI113" s="84"/>
      <c r="AJ113" s="84"/>
      <c r="AK113" s="84"/>
      <c r="AL113" s="43"/>
      <c r="AM113" s="43"/>
      <c r="AN113" s="43"/>
      <c r="AO113" s="43"/>
      <c r="AP113" s="85"/>
      <c r="AQ113" s="85"/>
      <c r="AR113" s="51"/>
      <c r="AS113" s="51"/>
      <c r="AT113" s="51" t="s">
        <v>69</v>
      </c>
      <c r="AU113" s="51" t="s">
        <v>69</v>
      </c>
      <c r="AV113" s="51"/>
      <c r="AW113" s="51"/>
      <c r="AX113" s="51"/>
    </row>
    <row r="114" spans="1:51" s="53" customFormat="1" ht="45" hidden="1" customHeight="1" x14ac:dyDescent="0.25">
      <c r="A114" s="36" t="s">
        <v>56</v>
      </c>
      <c r="B114" s="38">
        <v>2014</v>
      </c>
      <c r="C114" s="38" t="s">
        <v>73</v>
      </c>
      <c r="D114" s="37" t="s">
        <v>506</v>
      </c>
      <c r="E114" s="38" t="s">
        <v>59</v>
      </c>
      <c r="F114" s="38" t="s">
        <v>70</v>
      </c>
      <c r="G114" s="90">
        <v>42009</v>
      </c>
      <c r="H114" s="90">
        <v>42177</v>
      </c>
      <c r="I114" s="84"/>
      <c r="J114" s="48">
        <v>12000000</v>
      </c>
      <c r="K114" s="48">
        <v>12000000</v>
      </c>
      <c r="L114" s="69"/>
      <c r="M114" s="69"/>
      <c r="N114" s="48">
        <v>12000000</v>
      </c>
      <c r="O114" s="48">
        <f>11368256.05+619743.95+12000</f>
        <v>12000000</v>
      </c>
      <c r="P114" s="48">
        <f>11368256.05+619743.95+12000</f>
        <v>12000000</v>
      </c>
      <c r="Q114" s="43">
        <f t="shared" si="61"/>
        <v>12000000</v>
      </c>
      <c r="R114" s="43">
        <f>K114</f>
        <v>12000000</v>
      </c>
      <c r="S114" s="44">
        <f t="shared" ref="S114" si="64">R114</f>
        <v>12000000</v>
      </c>
      <c r="T114" s="43">
        <f t="shared" si="51"/>
        <v>12000000</v>
      </c>
      <c r="U114" s="44">
        <f t="shared" si="52"/>
        <v>12000000</v>
      </c>
      <c r="V114" s="44">
        <f t="shared" si="53"/>
        <v>12000000</v>
      </c>
      <c r="W114" s="43">
        <f t="shared" si="54"/>
        <v>12000000</v>
      </c>
      <c r="X114" s="111">
        <v>1</v>
      </c>
      <c r="Y114" s="111">
        <v>1</v>
      </c>
      <c r="Z114" s="38"/>
      <c r="AA114" s="38"/>
      <c r="AB114" s="38" t="s">
        <v>74</v>
      </c>
      <c r="AC114" s="38" t="s">
        <v>507</v>
      </c>
      <c r="AD114" s="38" t="s">
        <v>491</v>
      </c>
      <c r="AE114" s="38" t="s">
        <v>508</v>
      </c>
      <c r="AF114" s="48">
        <v>31.14</v>
      </c>
      <c r="AG114" s="48"/>
      <c r="AH114" s="48">
        <v>3935690.76</v>
      </c>
      <c r="AI114" s="38" t="s">
        <v>493</v>
      </c>
      <c r="AJ114" s="50">
        <f>K114-O114</f>
        <v>0</v>
      </c>
      <c r="AK114" s="50">
        <f>O114-P114</f>
        <v>0</v>
      </c>
      <c r="AL114" s="43">
        <v>12000</v>
      </c>
      <c r="AM114" s="123" t="s">
        <v>509</v>
      </c>
      <c r="AN114" s="43"/>
      <c r="AO114" s="43"/>
      <c r="AP114" s="51" t="s">
        <v>67</v>
      </c>
      <c r="AQ114" s="51" t="s">
        <v>67</v>
      </c>
      <c r="AR114" s="51" t="s">
        <v>68</v>
      </c>
      <c r="AS114" s="51"/>
      <c r="AT114" s="51" t="s">
        <v>69</v>
      </c>
      <c r="AU114" s="51" t="s">
        <v>69</v>
      </c>
      <c r="AV114" s="51"/>
      <c r="AW114" s="51"/>
      <c r="AX114" s="51"/>
    </row>
    <row r="115" spans="1:51" s="53" customFormat="1" ht="33.75" hidden="1" customHeight="1" x14ac:dyDescent="0.25">
      <c r="A115" s="54" t="s">
        <v>56</v>
      </c>
      <c r="B115" s="55">
        <v>2014</v>
      </c>
      <c r="C115" s="55" t="s">
        <v>347</v>
      </c>
      <c r="D115" s="37" t="s">
        <v>510</v>
      </c>
      <c r="E115" s="38" t="s">
        <v>59</v>
      </c>
      <c r="F115" s="38" t="s">
        <v>511</v>
      </c>
      <c r="G115" s="90"/>
      <c r="H115" s="90"/>
      <c r="I115" s="84"/>
      <c r="J115" s="48">
        <f>J116+J117</f>
        <v>45400000</v>
      </c>
      <c r="K115" s="48">
        <f>K116+K117</f>
        <v>45400000</v>
      </c>
      <c r="L115" s="69"/>
      <c r="M115" s="69"/>
      <c r="N115" s="48">
        <f>N116+N117</f>
        <v>15330100</v>
      </c>
      <c r="O115" s="48">
        <f>O116+O117</f>
        <v>33928121.239999995</v>
      </c>
      <c r="P115" s="48">
        <f>P116+P117</f>
        <v>27592574.300000001</v>
      </c>
      <c r="Q115" s="43">
        <f t="shared" si="61"/>
        <v>45400000</v>
      </c>
      <c r="R115" s="43">
        <f>K115</f>
        <v>45400000</v>
      </c>
      <c r="S115" s="44">
        <f>R115</f>
        <v>45400000</v>
      </c>
      <c r="T115" s="43">
        <f t="shared" si="51"/>
        <v>33928121.239999995</v>
      </c>
      <c r="U115" s="44">
        <f t="shared" si="52"/>
        <v>27592574.300000001</v>
      </c>
      <c r="V115" s="44">
        <f t="shared" si="53"/>
        <v>27592574.300000001</v>
      </c>
      <c r="W115" s="43">
        <f t="shared" si="54"/>
        <v>27592574.300000001</v>
      </c>
      <c r="X115" s="111">
        <f>AVERAGE(X116:X117)</f>
        <v>0.76970145833333337</v>
      </c>
      <c r="Y115" s="122">
        <f t="shared" ref="Y115:Y128" si="65">W115/T115</f>
        <v>0.81326561246395745</v>
      </c>
      <c r="Z115" s="38"/>
      <c r="AA115" s="38"/>
      <c r="AB115" s="38"/>
      <c r="AC115" s="38"/>
      <c r="AD115" s="38"/>
      <c r="AE115" s="38"/>
      <c r="AF115" s="48"/>
      <c r="AG115" s="48"/>
      <c r="AH115" s="48"/>
      <c r="AI115" s="38"/>
      <c r="AJ115" s="50">
        <f>K115-O115</f>
        <v>11471878.760000005</v>
      </c>
      <c r="AK115" s="50">
        <f>O115-P115</f>
        <v>6335546.9399999939</v>
      </c>
      <c r="AL115" s="43"/>
      <c r="AM115" s="123"/>
      <c r="AN115" s="43"/>
      <c r="AO115" s="43"/>
      <c r="AP115" s="51" t="s">
        <v>273</v>
      </c>
      <c r="AQ115" s="51" t="s">
        <v>273</v>
      </c>
      <c r="AR115" s="91" t="s">
        <v>443</v>
      </c>
      <c r="AS115" s="51" t="s">
        <v>90</v>
      </c>
      <c r="AT115" s="51"/>
      <c r="AU115" s="51"/>
      <c r="AV115" s="51"/>
      <c r="AW115" s="51"/>
      <c r="AX115" s="51"/>
    </row>
    <row r="116" spans="1:51" s="53" customFormat="1" ht="60" hidden="1" x14ac:dyDescent="0.25">
      <c r="A116" s="65"/>
      <c r="B116" s="66"/>
      <c r="C116" s="66"/>
      <c r="D116" s="124" t="s">
        <v>512</v>
      </c>
      <c r="E116" s="84" t="s">
        <v>422</v>
      </c>
      <c r="F116" s="84" t="s">
        <v>167</v>
      </c>
      <c r="G116" s="108"/>
      <c r="H116" s="108"/>
      <c r="I116" s="84"/>
      <c r="J116" s="69">
        <v>2400000</v>
      </c>
      <c r="K116" s="69">
        <v>2400000</v>
      </c>
      <c r="L116" s="69"/>
      <c r="M116" s="69"/>
      <c r="N116" s="69">
        <v>2400000</v>
      </c>
      <c r="O116" s="69">
        <v>2400000</v>
      </c>
      <c r="P116" s="69">
        <f>1532167+2400</f>
        <v>1534567</v>
      </c>
      <c r="Q116" s="119">
        <f t="shared" si="61"/>
        <v>2400000</v>
      </c>
      <c r="R116" s="119">
        <f t="shared" si="61"/>
        <v>2400000</v>
      </c>
      <c r="S116" s="70">
        <f t="shared" ref="S116" si="66">N116</f>
        <v>2400000</v>
      </c>
      <c r="T116" s="119">
        <f t="shared" si="51"/>
        <v>2400000</v>
      </c>
      <c r="U116" s="70">
        <f t="shared" si="52"/>
        <v>1534567</v>
      </c>
      <c r="V116" s="70">
        <f t="shared" si="53"/>
        <v>1534567</v>
      </c>
      <c r="W116" s="119">
        <f t="shared" si="54"/>
        <v>1534567</v>
      </c>
      <c r="X116" s="122">
        <f>W116/T116</f>
        <v>0.63940291666666671</v>
      </c>
      <c r="Y116" s="122">
        <f t="shared" si="65"/>
        <v>0.63940291666666671</v>
      </c>
      <c r="Z116" s="84"/>
      <c r="AA116" s="84"/>
      <c r="AB116" s="84" t="s">
        <v>513</v>
      </c>
      <c r="AC116" s="84">
        <v>90000388040</v>
      </c>
      <c r="AD116" s="84" t="s">
        <v>491</v>
      </c>
      <c r="AE116" s="84" t="s">
        <v>514</v>
      </c>
      <c r="AF116" s="69">
        <v>104.9</v>
      </c>
      <c r="AG116" s="69"/>
      <c r="AH116" s="69">
        <v>1000104.9</v>
      </c>
      <c r="AI116" s="84"/>
      <c r="AJ116" s="84"/>
      <c r="AK116" s="84"/>
      <c r="AL116" s="43">
        <v>2400</v>
      </c>
      <c r="AM116" s="123" t="s">
        <v>515</v>
      </c>
      <c r="AN116" s="126"/>
      <c r="AO116" s="126"/>
      <c r="AP116" s="85"/>
      <c r="AQ116" s="85"/>
      <c r="AR116" s="128">
        <f>J116*0.001</f>
        <v>2400</v>
      </c>
      <c r="AS116" s="51"/>
      <c r="AT116" s="51"/>
      <c r="AU116" s="51"/>
      <c r="AV116" s="51"/>
      <c r="AW116" s="51"/>
      <c r="AX116" s="51"/>
    </row>
    <row r="117" spans="1:51" s="53" customFormat="1" ht="45" hidden="1" customHeight="1" x14ac:dyDescent="0.25">
      <c r="A117" s="65"/>
      <c r="B117" s="66"/>
      <c r="C117" s="66"/>
      <c r="D117" s="124" t="s">
        <v>510</v>
      </c>
      <c r="E117" s="84" t="s">
        <v>59</v>
      </c>
      <c r="F117" s="84" t="s">
        <v>90</v>
      </c>
      <c r="G117" s="108">
        <v>42156</v>
      </c>
      <c r="H117" s="108">
        <v>42335</v>
      </c>
      <c r="I117" s="84"/>
      <c r="J117" s="69">
        <v>43000000</v>
      </c>
      <c r="K117" s="69">
        <v>43000000</v>
      </c>
      <c r="L117" s="69"/>
      <c r="M117" s="69"/>
      <c r="N117" s="69">
        <v>12930100</v>
      </c>
      <c r="O117" s="69">
        <v>31528121.239999998</v>
      </c>
      <c r="P117" s="69">
        <v>26058007.300000001</v>
      </c>
      <c r="Q117" s="119">
        <f t="shared" si="61"/>
        <v>43000000</v>
      </c>
      <c r="R117" s="119">
        <f t="shared" si="61"/>
        <v>43000000</v>
      </c>
      <c r="S117" s="70">
        <f>R117</f>
        <v>43000000</v>
      </c>
      <c r="T117" s="119">
        <f t="shared" si="51"/>
        <v>31528121.239999998</v>
      </c>
      <c r="U117" s="70">
        <f t="shared" si="52"/>
        <v>26058007.300000001</v>
      </c>
      <c r="V117" s="70">
        <f t="shared" si="53"/>
        <v>26058007.300000001</v>
      </c>
      <c r="W117" s="119">
        <f t="shared" si="54"/>
        <v>26058007.300000001</v>
      </c>
      <c r="X117" s="122">
        <v>0.9</v>
      </c>
      <c r="Y117" s="122">
        <f t="shared" si="65"/>
        <v>0.82650047878336574</v>
      </c>
      <c r="Z117" s="84"/>
      <c r="AA117" s="84" t="s">
        <v>90</v>
      </c>
      <c r="AB117" s="84" t="s">
        <v>301</v>
      </c>
      <c r="AC117" s="84" t="s">
        <v>516</v>
      </c>
      <c r="AD117" s="84" t="s">
        <v>445</v>
      </c>
      <c r="AE117" s="84" t="s">
        <v>517</v>
      </c>
      <c r="AF117" s="69">
        <v>505680.82</v>
      </c>
      <c r="AG117" s="69"/>
      <c r="AH117" s="69">
        <v>31772302.260000002</v>
      </c>
      <c r="AI117" s="84" t="s">
        <v>518</v>
      </c>
      <c r="AJ117" s="84"/>
      <c r="AK117" s="84"/>
      <c r="AL117" s="43"/>
      <c r="AM117" s="43"/>
      <c r="AN117" s="43"/>
      <c r="AO117" s="43"/>
      <c r="AP117" s="85"/>
      <c r="AQ117" s="85"/>
      <c r="AR117" s="51"/>
      <c r="AS117" s="51"/>
      <c r="AT117" s="51"/>
      <c r="AU117" s="51"/>
      <c r="AV117" s="51"/>
      <c r="AW117" s="51"/>
      <c r="AX117" s="51"/>
    </row>
    <row r="118" spans="1:51" s="53" customFormat="1" ht="45" hidden="1" customHeight="1" x14ac:dyDescent="0.25">
      <c r="A118" s="54" t="s">
        <v>56</v>
      </c>
      <c r="B118" s="55">
        <v>2014</v>
      </c>
      <c r="C118" s="55" t="s">
        <v>347</v>
      </c>
      <c r="D118" s="37" t="s">
        <v>519</v>
      </c>
      <c r="E118" s="38"/>
      <c r="F118" s="84" t="s">
        <v>167</v>
      </c>
      <c r="G118" s="90"/>
      <c r="H118" s="90"/>
      <c r="I118" s="84"/>
      <c r="J118" s="48">
        <v>14000000</v>
      </c>
      <c r="K118" s="48">
        <v>14000000</v>
      </c>
      <c r="L118" s="69"/>
      <c r="M118" s="69"/>
      <c r="N118" s="48">
        <v>12600000</v>
      </c>
      <c r="O118" s="48">
        <f>O119+O120+14000</f>
        <v>13510318.42</v>
      </c>
      <c r="P118" s="48">
        <f>P119+P120+14000</f>
        <v>12279806.42</v>
      </c>
      <c r="Q118" s="43">
        <f t="shared" si="61"/>
        <v>14000000</v>
      </c>
      <c r="R118" s="43">
        <f>K118</f>
        <v>14000000</v>
      </c>
      <c r="S118" s="44">
        <v>14000000</v>
      </c>
      <c r="T118" s="43">
        <f t="shared" si="51"/>
        <v>13510318.42</v>
      </c>
      <c r="U118" s="43">
        <f t="shared" si="52"/>
        <v>12279806.42</v>
      </c>
      <c r="V118" s="43">
        <f>P118</f>
        <v>12279806.42</v>
      </c>
      <c r="W118" s="43">
        <f t="shared" si="54"/>
        <v>12279806.42</v>
      </c>
      <c r="X118" s="111">
        <v>0.95</v>
      </c>
      <c r="Y118" s="122">
        <f t="shared" si="65"/>
        <v>0.90892057746185972</v>
      </c>
      <c r="Z118" s="38"/>
      <c r="AA118" s="38"/>
      <c r="AB118" s="38" t="s">
        <v>513</v>
      </c>
      <c r="AC118" s="38" t="s">
        <v>520</v>
      </c>
      <c r="AD118" s="38" t="s">
        <v>491</v>
      </c>
      <c r="AE118" s="38" t="s">
        <v>521</v>
      </c>
      <c r="AF118" s="48">
        <v>553.27</v>
      </c>
      <c r="AG118" s="48"/>
      <c r="AH118" s="48">
        <v>8518595.1699999999</v>
      </c>
      <c r="AI118" s="38"/>
      <c r="AJ118" s="50">
        <f>K118-O118</f>
        <v>489681.58000000007</v>
      </c>
      <c r="AK118" s="50">
        <f>O118-P118</f>
        <v>1230512</v>
      </c>
      <c r="AL118" s="43">
        <v>7000</v>
      </c>
      <c r="AM118" s="123" t="s">
        <v>522</v>
      </c>
      <c r="AN118" s="126"/>
      <c r="AO118" s="126"/>
      <c r="AP118" s="51" t="s">
        <v>67</v>
      </c>
      <c r="AQ118" s="51" t="s">
        <v>67</v>
      </c>
      <c r="AR118" s="129" t="s">
        <v>523</v>
      </c>
      <c r="AS118" s="128" t="s">
        <v>108</v>
      </c>
      <c r="AT118" s="51"/>
      <c r="AU118" s="51"/>
      <c r="AV118" s="51"/>
      <c r="AW118" s="51"/>
      <c r="AX118" s="51"/>
    </row>
    <row r="119" spans="1:51" s="53" customFormat="1" ht="30" hidden="1" customHeight="1" x14ac:dyDescent="0.25">
      <c r="A119" s="127"/>
      <c r="B119" s="66"/>
      <c r="C119" s="66"/>
      <c r="D119" s="124" t="s">
        <v>524</v>
      </c>
      <c r="E119" s="84" t="s">
        <v>422</v>
      </c>
      <c r="F119" s="84" t="s">
        <v>167</v>
      </c>
      <c r="G119" s="108"/>
      <c r="H119" s="108"/>
      <c r="I119" s="84"/>
      <c r="J119" s="69">
        <v>5500000</v>
      </c>
      <c r="K119" s="69">
        <v>5500000</v>
      </c>
      <c r="L119" s="69"/>
      <c r="M119" s="69"/>
      <c r="N119" s="69">
        <v>5500000</v>
      </c>
      <c r="O119" s="69">
        <v>5500000</v>
      </c>
      <c r="P119" s="69">
        <v>4269488</v>
      </c>
      <c r="Q119" s="119">
        <f t="shared" si="61"/>
        <v>5500000</v>
      </c>
      <c r="R119" s="119">
        <f>Q119</f>
        <v>5500000</v>
      </c>
      <c r="S119" s="119">
        <f>R119</f>
        <v>5500000</v>
      </c>
      <c r="T119" s="119">
        <f t="shared" si="51"/>
        <v>5500000</v>
      </c>
      <c r="U119" s="70">
        <f t="shared" si="52"/>
        <v>4269488</v>
      </c>
      <c r="V119" s="70">
        <f t="shared" si="53"/>
        <v>4269488</v>
      </c>
      <c r="W119" s="119">
        <f t="shared" si="54"/>
        <v>4269488</v>
      </c>
      <c r="X119" s="122">
        <v>0.78</v>
      </c>
      <c r="Y119" s="122">
        <f t="shared" si="65"/>
        <v>0.77627054545454544</v>
      </c>
      <c r="Z119" s="84"/>
      <c r="AA119" s="84"/>
      <c r="AB119" s="84"/>
      <c r="AC119" s="84"/>
      <c r="AD119" s="84"/>
      <c r="AE119" s="84"/>
      <c r="AF119" s="69"/>
      <c r="AG119" s="69"/>
      <c r="AH119" s="69"/>
      <c r="AI119" s="84"/>
      <c r="AJ119" s="84"/>
      <c r="AK119" s="84"/>
      <c r="AL119" s="43"/>
      <c r="AM119" s="43"/>
      <c r="AN119" s="43"/>
      <c r="AO119" s="43"/>
      <c r="AP119" s="85"/>
      <c r="AQ119" s="85"/>
      <c r="AR119" s="128"/>
      <c r="AS119" s="51"/>
      <c r="AT119" s="51"/>
      <c r="AU119" s="51"/>
      <c r="AV119" s="51"/>
      <c r="AW119" s="51"/>
      <c r="AX119" s="51"/>
      <c r="AY119" s="89" t="s">
        <v>525</v>
      </c>
    </row>
    <row r="120" spans="1:51" s="53" customFormat="1" ht="30" hidden="1" customHeight="1" x14ac:dyDescent="0.25">
      <c r="A120" s="127"/>
      <c r="B120" s="66"/>
      <c r="C120" s="66"/>
      <c r="D120" s="124" t="s">
        <v>519</v>
      </c>
      <c r="E120" s="84" t="s">
        <v>59</v>
      </c>
      <c r="F120" s="84" t="s">
        <v>167</v>
      </c>
      <c r="G120" s="108">
        <v>41995</v>
      </c>
      <c r="H120" s="108">
        <v>42114</v>
      </c>
      <c r="I120" s="84"/>
      <c r="J120" s="69">
        <v>8500000</v>
      </c>
      <c r="K120" s="69">
        <v>8500000</v>
      </c>
      <c r="L120" s="69"/>
      <c r="M120" s="69"/>
      <c r="N120" s="69">
        <v>7100000</v>
      </c>
      <c r="O120" s="69">
        <v>7996318.4199999999</v>
      </c>
      <c r="P120" s="69">
        <v>7996318.4199999999</v>
      </c>
      <c r="Q120" s="119">
        <f t="shared" si="61"/>
        <v>8500000</v>
      </c>
      <c r="R120" s="119">
        <f>Q120</f>
        <v>8500000</v>
      </c>
      <c r="S120" s="119">
        <f>R120</f>
        <v>8500000</v>
      </c>
      <c r="T120" s="119">
        <f t="shared" si="51"/>
        <v>7996318.4199999999</v>
      </c>
      <c r="U120" s="70">
        <f t="shared" si="52"/>
        <v>7996318.4199999999</v>
      </c>
      <c r="V120" s="70">
        <f t="shared" si="53"/>
        <v>7996318.4199999999</v>
      </c>
      <c r="W120" s="119">
        <f t="shared" si="54"/>
        <v>7996318.4199999999</v>
      </c>
      <c r="X120" s="122">
        <v>1</v>
      </c>
      <c r="Y120" s="122">
        <f t="shared" si="65"/>
        <v>1</v>
      </c>
      <c r="Z120" s="84"/>
      <c r="AA120" s="84"/>
      <c r="AB120" s="84"/>
      <c r="AC120" s="84"/>
      <c r="AD120" s="84"/>
      <c r="AE120" s="84"/>
      <c r="AF120" s="69"/>
      <c r="AG120" s="69"/>
      <c r="AH120" s="69"/>
      <c r="AI120" s="84"/>
      <c r="AJ120" s="84"/>
      <c r="AK120" s="84"/>
      <c r="AL120" s="43"/>
      <c r="AM120" s="43"/>
      <c r="AN120" s="43"/>
      <c r="AO120" s="43"/>
      <c r="AP120" s="85"/>
      <c r="AQ120" s="85"/>
      <c r="AR120" s="128"/>
      <c r="AS120" s="51"/>
      <c r="AT120" s="51" t="s">
        <v>69</v>
      </c>
      <c r="AU120" s="51" t="s">
        <v>69</v>
      </c>
      <c r="AV120" s="51"/>
      <c r="AW120" s="51"/>
      <c r="AX120" s="51"/>
    </row>
    <row r="121" spans="1:51" s="53" customFormat="1" ht="119.25" hidden="1" customHeight="1" x14ac:dyDescent="0.25">
      <c r="A121" s="36" t="s">
        <v>56</v>
      </c>
      <c r="B121" s="38">
        <v>2014</v>
      </c>
      <c r="C121" s="38" t="s">
        <v>347</v>
      </c>
      <c r="D121" s="37" t="s">
        <v>526</v>
      </c>
      <c r="E121" s="38" t="s">
        <v>59</v>
      </c>
      <c r="F121" s="84" t="s">
        <v>167</v>
      </c>
      <c r="G121" s="90">
        <v>41995</v>
      </c>
      <c r="H121" s="90">
        <v>42019</v>
      </c>
      <c r="I121" s="84"/>
      <c r="J121" s="48">
        <v>11000000</v>
      </c>
      <c r="K121" s="48">
        <v>11000000</v>
      </c>
      <c r="L121" s="69"/>
      <c r="M121" s="69"/>
      <c r="N121" s="48">
        <v>9900000</v>
      </c>
      <c r="O121" s="48">
        <f>9725129.42+11000</f>
        <v>9736129.4199999999</v>
      </c>
      <c r="P121" s="48">
        <f>9725129.42+11000</f>
        <v>9736129.4199999999</v>
      </c>
      <c r="Q121" s="43">
        <f t="shared" si="61"/>
        <v>11000000</v>
      </c>
      <c r="R121" s="43">
        <f t="shared" si="61"/>
        <v>11000000</v>
      </c>
      <c r="S121" s="44">
        <f>R121</f>
        <v>11000000</v>
      </c>
      <c r="T121" s="43">
        <f t="shared" si="51"/>
        <v>9736129.4199999999</v>
      </c>
      <c r="U121" s="44">
        <f t="shared" si="52"/>
        <v>9736129.4199999999</v>
      </c>
      <c r="V121" s="44">
        <f t="shared" si="53"/>
        <v>9736129.4199999999</v>
      </c>
      <c r="W121" s="43">
        <f t="shared" si="54"/>
        <v>9736129.4199999999</v>
      </c>
      <c r="X121" s="111">
        <v>1</v>
      </c>
      <c r="Y121" s="122">
        <f t="shared" si="65"/>
        <v>1</v>
      </c>
      <c r="Z121" s="38"/>
      <c r="AA121" s="38"/>
      <c r="AB121" s="38" t="s">
        <v>513</v>
      </c>
      <c r="AC121" s="38" t="s">
        <v>527</v>
      </c>
      <c r="AD121" s="38" t="s">
        <v>491</v>
      </c>
      <c r="AE121" s="38" t="s">
        <v>528</v>
      </c>
      <c r="AF121" s="48">
        <v>222.5</v>
      </c>
      <c r="AG121" s="48"/>
      <c r="AH121" s="48">
        <v>2196139.8099999996</v>
      </c>
      <c r="AI121" s="38"/>
      <c r="AJ121" s="50">
        <f t="shared" ref="AJ121:AJ152" si="67">K121-O121</f>
        <v>1263870.58</v>
      </c>
      <c r="AK121" s="50">
        <f t="shared" ref="AK121:AK153" si="68">O121-P121</f>
        <v>0</v>
      </c>
      <c r="AL121" s="43">
        <v>3000</v>
      </c>
      <c r="AM121" s="123" t="s">
        <v>522</v>
      </c>
      <c r="AN121" s="126"/>
      <c r="AO121" s="126"/>
      <c r="AP121" s="51" t="s">
        <v>67</v>
      </c>
      <c r="AQ121" s="51" t="s">
        <v>67</v>
      </c>
      <c r="AR121" s="129" t="s">
        <v>523</v>
      </c>
      <c r="AS121" s="128" t="s">
        <v>108</v>
      </c>
      <c r="AT121" s="51" t="s">
        <v>69</v>
      </c>
      <c r="AU121" s="51" t="s">
        <v>69</v>
      </c>
      <c r="AV121" s="51"/>
      <c r="AW121" s="51"/>
      <c r="AX121" s="51"/>
    </row>
    <row r="122" spans="1:51" s="53" customFormat="1" ht="121.5" hidden="1" customHeight="1" x14ac:dyDescent="0.25">
      <c r="A122" s="36" t="s">
        <v>56</v>
      </c>
      <c r="B122" s="38">
        <v>2014</v>
      </c>
      <c r="C122" s="38" t="s">
        <v>347</v>
      </c>
      <c r="D122" s="37" t="s">
        <v>529</v>
      </c>
      <c r="E122" s="38" t="s">
        <v>59</v>
      </c>
      <c r="F122" s="84" t="s">
        <v>167</v>
      </c>
      <c r="G122" s="90">
        <v>42011</v>
      </c>
      <c r="H122" s="90">
        <v>42100</v>
      </c>
      <c r="I122" s="84"/>
      <c r="J122" s="48">
        <v>2780681</v>
      </c>
      <c r="K122" s="48">
        <v>2780681</v>
      </c>
      <c r="L122" s="69"/>
      <c r="M122" s="69"/>
      <c r="N122" s="48">
        <v>2780681</v>
      </c>
      <c r="O122" s="48">
        <f>2728998.67+2780.68</f>
        <v>2731779.35</v>
      </c>
      <c r="P122" s="48">
        <f>2728869.91+2780.68</f>
        <v>2731650.5900000003</v>
      </c>
      <c r="Q122" s="43">
        <f t="shared" si="61"/>
        <v>2780681</v>
      </c>
      <c r="R122" s="43">
        <f t="shared" si="61"/>
        <v>2780681</v>
      </c>
      <c r="S122" s="44">
        <f t="shared" ref="S122:S136" si="69">R122</f>
        <v>2780681</v>
      </c>
      <c r="T122" s="43">
        <f t="shared" si="51"/>
        <v>2731779.35</v>
      </c>
      <c r="U122" s="44">
        <f t="shared" si="52"/>
        <v>2731650.5900000003</v>
      </c>
      <c r="V122" s="44">
        <f t="shared" si="53"/>
        <v>2731650.5900000003</v>
      </c>
      <c r="W122" s="43">
        <f t="shared" si="54"/>
        <v>2731650.5900000003</v>
      </c>
      <c r="X122" s="111">
        <v>1</v>
      </c>
      <c r="Y122" s="122">
        <f t="shared" si="65"/>
        <v>0.99995286588574595</v>
      </c>
      <c r="Z122" s="38"/>
      <c r="AA122" s="38"/>
      <c r="AB122" s="38" t="s">
        <v>513</v>
      </c>
      <c r="AC122" s="38" t="s">
        <v>530</v>
      </c>
      <c r="AD122" s="38" t="s">
        <v>491</v>
      </c>
      <c r="AE122" s="38" t="s">
        <v>531</v>
      </c>
      <c r="AF122" s="48">
        <v>32.75</v>
      </c>
      <c r="AG122" s="48"/>
      <c r="AH122" s="48">
        <v>86274.700000000201</v>
      </c>
      <c r="AI122" s="38"/>
      <c r="AJ122" s="50">
        <f t="shared" si="67"/>
        <v>48901.649999999907</v>
      </c>
      <c r="AK122" s="50">
        <f t="shared" si="68"/>
        <v>128.75999999977648</v>
      </c>
      <c r="AL122" s="43">
        <v>834.2</v>
      </c>
      <c r="AM122" s="123" t="s">
        <v>522</v>
      </c>
      <c r="AN122" s="126"/>
      <c r="AO122" s="126"/>
      <c r="AP122" s="51" t="s">
        <v>67</v>
      </c>
      <c r="AQ122" s="51" t="s">
        <v>67</v>
      </c>
      <c r="AR122" s="129" t="s">
        <v>523</v>
      </c>
      <c r="AS122" s="128" t="s">
        <v>108</v>
      </c>
      <c r="AT122" s="51" t="s">
        <v>69</v>
      </c>
      <c r="AU122" s="51" t="s">
        <v>69</v>
      </c>
      <c r="AV122" s="51"/>
      <c r="AW122" s="51"/>
      <c r="AX122" s="51"/>
    </row>
    <row r="123" spans="1:51" s="53" customFormat="1" ht="34.5" hidden="1" customHeight="1" x14ac:dyDescent="0.25">
      <c r="A123" s="36" t="s">
        <v>56</v>
      </c>
      <c r="B123" s="38">
        <v>2014</v>
      </c>
      <c r="C123" s="38" t="s">
        <v>93</v>
      </c>
      <c r="D123" s="37" t="s">
        <v>532</v>
      </c>
      <c r="E123" s="38" t="s">
        <v>89</v>
      </c>
      <c r="F123" s="38" t="s">
        <v>90</v>
      </c>
      <c r="G123" s="90">
        <v>42045</v>
      </c>
      <c r="H123" s="90">
        <v>42338</v>
      </c>
      <c r="I123" s="84"/>
      <c r="J123" s="48">
        <v>2900000</v>
      </c>
      <c r="K123" s="48">
        <v>2900000</v>
      </c>
      <c r="L123" s="69"/>
      <c r="M123" s="69"/>
      <c r="N123" s="48">
        <v>2900000</v>
      </c>
      <c r="O123" s="48">
        <v>2177759.85</v>
      </c>
      <c r="P123" s="48">
        <f>1297879.89</f>
        <v>1297879.8899999999</v>
      </c>
      <c r="Q123" s="43">
        <f t="shared" si="61"/>
        <v>2900000</v>
      </c>
      <c r="R123" s="43">
        <f t="shared" si="61"/>
        <v>2900000</v>
      </c>
      <c r="S123" s="44">
        <f t="shared" si="69"/>
        <v>2900000</v>
      </c>
      <c r="T123" s="43">
        <f t="shared" si="51"/>
        <v>2177759.85</v>
      </c>
      <c r="U123" s="44">
        <f t="shared" si="52"/>
        <v>1297879.8899999999</v>
      </c>
      <c r="V123" s="44">
        <f t="shared" si="53"/>
        <v>1297879.8899999999</v>
      </c>
      <c r="W123" s="43">
        <f t="shared" si="54"/>
        <v>1297879.8899999999</v>
      </c>
      <c r="X123" s="111">
        <v>0.6</v>
      </c>
      <c r="Y123" s="122">
        <f t="shared" si="65"/>
        <v>0.59597016172375472</v>
      </c>
      <c r="Z123" s="38"/>
      <c r="AA123" s="38" t="s">
        <v>90</v>
      </c>
      <c r="AB123" s="38" t="s">
        <v>301</v>
      </c>
      <c r="AC123" s="38" t="s">
        <v>533</v>
      </c>
      <c r="AD123" s="38" t="s">
        <v>445</v>
      </c>
      <c r="AE123" s="38" t="s">
        <v>534</v>
      </c>
      <c r="AF123" s="48">
        <v>39310.28</v>
      </c>
      <c r="AG123" s="48"/>
      <c r="AH123" s="48">
        <v>2936410.28</v>
      </c>
      <c r="AI123" s="38" t="s">
        <v>535</v>
      </c>
      <c r="AJ123" s="50">
        <f t="shared" si="67"/>
        <v>722240.14999999991</v>
      </c>
      <c r="AK123" s="50">
        <f t="shared" si="68"/>
        <v>879879.9600000002</v>
      </c>
      <c r="AL123" s="43">
        <f>J123*0.001</f>
        <v>2900</v>
      </c>
      <c r="AM123" s="43"/>
      <c r="AN123" s="43"/>
      <c r="AO123" s="43"/>
      <c r="AP123" s="51" t="s">
        <v>122</v>
      </c>
      <c r="AQ123" s="51" t="s">
        <v>122</v>
      </c>
      <c r="AR123" s="91" t="s">
        <v>443</v>
      </c>
      <c r="AS123" s="51" t="s">
        <v>90</v>
      </c>
      <c r="AT123" s="51"/>
      <c r="AU123" s="51"/>
      <c r="AV123" s="51"/>
      <c r="AW123" s="51"/>
      <c r="AX123" s="51"/>
    </row>
    <row r="124" spans="1:51" s="53" customFormat="1" ht="44.25" hidden="1" customHeight="1" x14ac:dyDescent="0.25">
      <c r="A124" s="36" t="s">
        <v>56</v>
      </c>
      <c r="B124" s="38">
        <v>2014</v>
      </c>
      <c r="C124" s="38" t="s">
        <v>93</v>
      </c>
      <c r="D124" s="37" t="s">
        <v>536</v>
      </c>
      <c r="E124" s="38" t="s">
        <v>89</v>
      </c>
      <c r="F124" s="38" t="s">
        <v>87</v>
      </c>
      <c r="G124" s="90">
        <v>42020</v>
      </c>
      <c r="H124" s="90">
        <v>42200</v>
      </c>
      <c r="I124" s="84"/>
      <c r="J124" s="48">
        <v>3716368</v>
      </c>
      <c r="K124" s="48">
        <v>3716368</v>
      </c>
      <c r="L124" s="69"/>
      <c r="M124" s="69"/>
      <c r="N124" s="48">
        <v>3716368</v>
      </c>
      <c r="O124" s="48">
        <f>3697830.15+3716.36</f>
        <v>3701546.51</v>
      </c>
      <c r="P124" s="48">
        <f>3697830.15+3716.36</f>
        <v>3701546.51</v>
      </c>
      <c r="Q124" s="43">
        <f t="shared" si="61"/>
        <v>3716368</v>
      </c>
      <c r="R124" s="43">
        <f t="shared" si="61"/>
        <v>3716368</v>
      </c>
      <c r="S124" s="44">
        <f t="shared" si="69"/>
        <v>3716368</v>
      </c>
      <c r="T124" s="43">
        <f t="shared" si="51"/>
        <v>3701546.51</v>
      </c>
      <c r="U124" s="44">
        <f t="shared" si="52"/>
        <v>3701546.51</v>
      </c>
      <c r="V124" s="44">
        <f>P124</f>
        <v>3701546.51</v>
      </c>
      <c r="W124" s="43">
        <f t="shared" si="54"/>
        <v>3701546.51</v>
      </c>
      <c r="X124" s="111">
        <v>1</v>
      </c>
      <c r="Y124" s="122">
        <f t="shared" si="65"/>
        <v>1</v>
      </c>
      <c r="Z124" s="38"/>
      <c r="AA124" s="38"/>
      <c r="AB124" s="38" t="s">
        <v>469</v>
      </c>
      <c r="AC124" s="38" t="s">
        <v>537</v>
      </c>
      <c r="AD124" s="38" t="s">
        <v>471</v>
      </c>
      <c r="AE124" s="38" t="s">
        <v>538</v>
      </c>
      <c r="AF124" s="48">
        <v>31.119999999999997</v>
      </c>
      <c r="AG124" s="48"/>
      <c r="AH124" s="48">
        <v>2035442.91</v>
      </c>
      <c r="AI124" s="38" t="s">
        <v>539</v>
      </c>
      <c r="AJ124" s="50">
        <f t="shared" si="67"/>
        <v>14821.490000000224</v>
      </c>
      <c r="AK124" s="50">
        <f t="shared" si="68"/>
        <v>0</v>
      </c>
      <c r="AL124" s="43">
        <v>3716.36</v>
      </c>
      <c r="AM124" s="123" t="s">
        <v>540</v>
      </c>
      <c r="AN124" s="43"/>
      <c r="AO124" s="43"/>
      <c r="AP124" s="51" t="s">
        <v>67</v>
      </c>
      <c r="AQ124" s="51" t="s">
        <v>67</v>
      </c>
      <c r="AR124" s="91" t="s">
        <v>407</v>
      </c>
      <c r="AS124" s="51" t="s">
        <v>108</v>
      </c>
      <c r="AT124" s="51"/>
      <c r="AU124" s="51"/>
      <c r="AV124" s="51"/>
      <c r="AW124" s="51"/>
      <c r="AX124" s="51"/>
    </row>
    <row r="125" spans="1:51" s="53" customFormat="1" ht="30" hidden="1" customHeight="1" x14ac:dyDescent="0.25">
      <c r="A125" s="36" t="s">
        <v>56</v>
      </c>
      <c r="B125" s="38">
        <v>2014</v>
      </c>
      <c r="C125" s="38" t="s">
        <v>347</v>
      </c>
      <c r="D125" s="37" t="s">
        <v>541</v>
      </c>
      <c r="E125" s="38" t="s">
        <v>89</v>
      </c>
      <c r="F125" s="84" t="s">
        <v>167</v>
      </c>
      <c r="G125" s="90">
        <v>41983</v>
      </c>
      <c r="H125" s="90">
        <v>42072</v>
      </c>
      <c r="I125" s="84"/>
      <c r="J125" s="48">
        <v>600000</v>
      </c>
      <c r="K125" s="48">
        <v>600000</v>
      </c>
      <c r="L125" s="69"/>
      <c r="M125" s="69"/>
      <c r="N125" s="48">
        <v>600000</v>
      </c>
      <c r="O125" s="48">
        <f>599400+180</f>
        <v>599580</v>
      </c>
      <c r="P125" s="48">
        <f>599400+180</f>
        <v>599580</v>
      </c>
      <c r="Q125" s="43">
        <f t="shared" si="61"/>
        <v>600000</v>
      </c>
      <c r="R125" s="43">
        <f t="shared" si="61"/>
        <v>600000</v>
      </c>
      <c r="S125" s="44">
        <f t="shared" si="69"/>
        <v>600000</v>
      </c>
      <c r="T125" s="43">
        <f t="shared" si="51"/>
        <v>599580</v>
      </c>
      <c r="U125" s="44">
        <f t="shared" si="52"/>
        <v>599580</v>
      </c>
      <c r="V125" s="44">
        <f t="shared" si="53"/>
        <v>599580</v>
      </c>
      <c r="W125" s="43">
        <f t="shared" si="54"/>
        <v>599580</v>
      </c>
      <c r="X125" s="111">
        <v>1</v>
      </c>
      <c r="Y125" s="122">
        <f t="shared" si="65"/>
        <v>1</v>
      </c>
      <c r="Z125" s="38"/>
      <c r="AA125" s="38"/>
      <c r="AB125" s="38" t="s">
        <v>513</v>
      </c>
      <c r="AC125" s="38" t="s">
        <v>542</v>
      </c>
      <c r="AD125" s="38" t="s">
        <v>491</v>
      </c>
      <c r="AE125" s="38" t="s">
        <v>543</v>
      </c>
      <c r="AF125" s="48">
        <v>4.9000000000000004</v>
      </c>
      <c r="AG125" s="48"/>
      <c r="AH125" s="48">
        <v>10522.71000000001</v>
      </c>
      <c r="AI125" s="38" t="s">
        <v>544</v>
      </c>
      <c r="AJ125" s="50">
        <f t="shared" si="67"/>
        <v>420</v>
      </c>
      <c r="AK125" s="50">
        <f t="shared" si="68"/>
        <v>0</v>
      </c>
      <c r="AL125" s="43">
        <v>180</v>
      </c>
      <c r="AM125" s="123" t="s">
        <v>522</v>
      </c>
      <c r="AN125" s="126"/>
      <c r="AO125" s="126"/>
      <c r="AP125" s="51" t="s">
        <v>67</v>
      </c>
      <c r="AQ125" s="51" t="s">
        <v>67</v>
      </c>
      <c r="AR125" s="129" t="s">
        <v>523</v>
      </c>
      <c r="AS125" s="128" t="s">
        <v>108</v>
      </c>
      <c r="AT125" s="51" t="s">
        <v>69</v>
      </c>
      <c r="AU125" s="51" t="s">
        <v>69</v>
      </c>
      <c r="AV125" s="51"/>
      <c r="AW125" s="51"/>
      <c r="AX125" s="51"/>
    </row>
    <row r="126" spans="1:51" s="53" customFormat="1" ht="89.25" hidden="1" customHeight="1" x14ac:dyDescent="0.25">
      <c r="A126" s="36" t="s">
        <v>56</v>
      </c>
      <c r="B126" s="38">
        <v>2014</v>
      </c>
      <c r="C126" s="38" t="s">
        <v>347</v>
      </c>
      <c r="D126" s="37" t="s">
        <v>545</v>
      </c>
      <c r="E126" s="38" t="s">
        <v>89</v>
      </c>
      <c r="F126" s="84" t="s">
        <v>167</v>
      </c>
      <c r="G126" s="90">
        <v>42009</v>
      </c>
      <c r="H126" s="90">
        <v>42108</v>
      </c>
      <c r="I126" s="84"/>
      <c r="J126" s="48">
        <v>1500000</v>
      </c>
      <c r="K126" s="48">
        <v>1500000</v>
      </c>
      <c r="L126" s="69"/>
      <c r="M126" s="69"/>
      <c r="N126" s="48">
        <v>1500000</v>
      </c>
      <c r="O126" s="48">
        <f>1484816.97+450</f>
        <v>1485266.97</v>
      </c>
      <c r="P126" s="48">
        <f>1484260.45+450</f>
        <v>1484710.45</v>
      </c>
      <c r="Q126" s="43">
        <f t="shared" si="61"/>
        <v>1500000</v>
      </c>
      <c r="R126" s="43">
        <f t="shared" si="61"/>
        <v>1500000</v>
      </c>
      <c r="S126" s="44">
        <f t="shared" si="69"/>
        <v>1500000</v>
      </c>
      <c r="T126" s="43">
        <f t="shared" si="51"/>
        <v>1485266.97</v>
      </c>
      <c r="U126" s="44">
        <f t="shared" si="52"/>
        <v>1484710.45</v>
      </c>
      <c r="V126" s="44">
        <f t="shared" si="53"/>
        <v>1484710.45</v>
      </c>
      <c r="W126" s="43">
        <f t="shared" si="54"/>
        <v>1484710.45</v>
      </c>
      <c r="X126" s="111">
        <v>1</v>
      </c>
      <c r="Y126" s="122">
        <f t="shared" si="65"/>
        <v>0.99962530641881842</v>
      </c>
      <c r="Z126" s="38"/>
      <c r="AA126" s="38"/>
      <c r="AB126" s="38" t="s">
        <v>513</v>
      </c>
      <c r="AC126" s="38">
        <v>90000388080</v>
      </c>
      <c r="AD126" s="38" t="s">
        <v>491</v>
      </c>
      <c r="AE126" s="38" t="s">
        <v>546</v>
      </c>
      <c r="AF126" s="48">
        <v>55.51</v>
      </c>
      <c r="AG126" s="48"/>
      <c r="AH126" s="48">
        <v>1054598.95</v>
      </c>
      <c r="AI126" s="38"/>
      <c r="AJ126" s="50">
        <f t="shared" si="67"/>
        <v>14733.030000000028</v>
      </c>
      <c r="AK126" s="50">
        <f t="shared" si="68"/>
        <v>556.52000000001863</v>
      </c>
      <c r="AL126" s="43">
        <v>450</v>
      </c>
      <c r="AM126" s="123" t="s">
        <v>522</v>
      </c>
      <c r="AN126" s="126"/>
      <c r="AO126" s="126"/>
      <c r="AP126" s="51" t="s">
        <v>67</v>
      </c>
      <c r="AQ126" s="51" t="s">
        <v>67</v>
      </c>
      <c r="AR126" s="129" t="s">
        <v>523</v>
      </c>
      <c r="AS126" s="128" t="s">
        <v>108</v>
      </c>
      <c r="AT126" s="51" t="s">
        <v>69</v>
      </c>
      <c r="AU126" s="51" t="s">
        <v>69</v>
      </c>
      <c r="AV126" s="51"/>
      <c r="AW126" s="51"/>
      <c r="AX126" s="51"/>
    </row>
    <row r="127" spans="1:51" s="53" customFormat="1" ht="90" hidden="1" customHeight="1" x14ac:dyDescent="0.25">
      <c r="A127" s="36" t="s">
        <v>56</v>
      </c>
      <c r="B127" s="38">
        <v>2014</v>
      </c>
      <c r="C127" s="38" t="s">
        <v>347</v>
      </c>
      <c r="D127" s="37" t="s">
        <v>547</v>
      </c>
      <c r="E127" s="38" t="s">
        <v>89</v>
      </c>
      <c r="F127" s="84" t="s">
        <v>167</v>
      </c>
      <c r="G127" s="90">
        <v>42010</v>
      </c>
      <c r="H127" s="90">
        <v>42099</v>
      </c>
      <c r="I127" s="84"/>
      <c r="J127" s="48">
        <v>500000</v>
      </c>
      <c r="K127" s="48">
        <v>500000</v>
      </c>
      <c r="L127" s="69"/>
      <c r="M127" s="69"/>
      <c r="N127" s="48">
        <v>500000</v>
      </c>
      <c r="O127" s="48">
        <f>370000+150</f>
        <v>370150</v>
      </c>
      <c r="P127" s="48">
        <f>370000+150</f>
        <v>370150</v>
      </c>
      <c r="Q127" s="43">
        <f t="shared" si="61"/>
        <v>500000</v>
      </c>
      <c r="R127" s="43">
        <f t="shared" si="61"/>
        <v>500000</v>
      </c>
      <c r="S127" s="44">
        <f t="shared" si="69"/>
        <v>500000</v>
      </c>
      <c r="T127" s="43">
        <f t="shared" si="51"/>
        <v>370150</v>
      </c>
      <c r="U127" s="44">
        <f t="shared" si="52"/>
        <v>370150</v>
      </c>
      <c r="V127" s="44">
        <f t="shared" si="53"/>
        <v>370150</v>
      </c>
      <c r="W127" s="43">
        <f t="shared" si="54"/>
        <v>370150</v>
      </c>
      <c r="X127" s="111">
        <v>1</v>
      </c>
      <c r="Y127" s="122">
        <f t="shared" si="65"/>
        <v>1</v>
      </c>
      <c r="Z127" s="38"/>
      <c r="AA127" s="38"/>
      <c r="AB127" s="38" t="s">
        <v>513</v>
      </c>
      <c r="AC127" s="38">
        <v>90000388087</v>
      </c>
      <c r="AD127" s="38" t="s">
        <v>491</v>
      </c>
      <c r="AE127" s="38" t="s">
        <v>548</v>
      </c>
      <c r="AF127" s="48">
        <v>12</v>
      </c>
      <c r="AG127" s="48"/>
      <c r="AH127" s="48">
        <v>143154.42000000001</v>
      </c>
      <c r="AI127" s="38"/>
      <c r="AJ127" s="50">
        <f t="shared" si="67"/>
        <v>129850</v>
      </c>
      <c r="AK127" s="50">
        <f t="shared" si="68"/>
        <v>0</v>
      </c>
      <c r="AL127" s="43">
        <v>150</v>
      </c>
      <c r="AM127" s="123" t="s">
        <v>522</v>
      </c>
      <c r="AN127" s="126"/>
      <c r="AO127" s="126"/>
      <c r="AP127" s="51" t="s">
        <v>67</v>
      </c>
      <c r="AQ127" s="51" t="s">
        <v>67</v>
      </c>
      <c r="AR127" s="129" t="s">
        <v>523</v>
      </c>
      <c r="AS127" s="128" t="s">
        <v>108</v>
      </c>
      <c r="AT127" s="51" t="s">
        <v>69</v>
      </c>
      <c r="AU127" s="51" t="s">
        <v>69</v>
      </c>
      <c r="AV127" s="51"/>
      <c r="AW127" s="51"/>
      <c r="AX127" s="51"/>
    </row>
    <row r="128" spans="1:51" s="53" customFormat="1" ht="91.5" hidden="1" customHeight="1" x14ac:dyDescent="0.25">
      <c r="A128" s="36" t="s">
        <v>56</v>
      </c>
      <c r="B128" s="38">
        <v>2014</v>
      </c>
      <c r="C128" s="38" t="s">
        <v>347</v>
      </c>
      <c r="D128" s="37" t="s">
        <v>549</v>
      </c>
      <c r="E128" s="38" t="s">
        <v>423</v>
      </c>
      <c r="F128" s="84" t="s">
        <v>167</v>
      </c>
      <c r="G128" s="90">
        <v>41983</v>
      </c>
      <c r="H128" s="90">
        <v>42133</v>
      </c>
      <c r="I128" s="84"/>
      <c r="J128" s="48">
        <v>250000</v>
      </c>
      <c r="K128" s="48">
        <v>250000</v>
      </c>
      <c r="L128" s="69"/>
      <c r="M128" s="69"/>
      <c r="N128" s="48">
        <v>250000</v>
      </c>
      <c r="O128" s="48">
        <f>249749.96+75</f>
        <v>249824.96</v>
      </c>
      <c r="P128" s="48">
        <f>249749.96+75</f>
        <v>249824.96</v>
      </c>
      <c r="Q128" s="43">
        <f t="shared" si="61"/>
        <v>250000</v>
      </c>
      <c r="R128" s="43">
        <f t="shared" si="61"/>
        <v>250000</v>
      </c>
      <c r="S128" s="44">
        <f t="shared" si="69"/>
        <v>250000</v>
      </c>
      <c r="T128" s="43">
        <f t="shared" si="51"/>
        <v>249824.96</v>
      </c>
      <c r="U128" s="44">
        <f t="shared" si="52"/>
        <v>249824.96</v>
      </c>
      <c r="V128" s="44">
        <f t="shared" si="53"/>
        <v>249824.96</v>
      </c>
      <c r="W128" s="43">
        <f t="shared" si="54"/>
        <v>249824.96</v>
      </c>
      <c r="X128" s="111">
        <v>1</v>
      </c>
      <c r="Y128" s="122">
        <f t="shared" si="65"/>
        <v>1</v>
      </c>
      <c r="Z128" s="38"/>
      <c r="AA128" s="38"/>
      <c r="AB128" s="38" t="s">
        <v>513</v>
      </c>
      <c r="AC128" s="38" t="s">
        <v>550</v>
      </c>
      <c r="AD128" s="38" t="s">
        <v>491</v>
      </c>
      <c r="AE128" s="38" t="s">
        <v>551</v>
      </c>
      <c r="AF128" s="48">
        <v>344.76</v>
      </c>
      <c r="AG128" s="48"/>
      <c r="AH128" s="48">
        <v>21579.480000000018</v>
      </c>
      <c r="AI128" s="38" t="s">
        <v>552</v>
      </c>
      <c r="AJ128" s="50">
        <f t="shared" si="67"/>
        <v>175.04000000000815</v>
      </c>
      <c r="AK128" s="50">
        <f t="shared" si="68"/>
        <v>0</v>
      </c>
      <c r="AL128" s="43">
        <v>75</v>
      </c>
      <c r="AM128" s="123" t="s">
        <v>522</v>
      </c>
      <c r="AN128" s="126"/>
      <c r="AO128" s="126"/>
      <c r="AP128" s="51" t="s">
        <v>67</v>
      </c>
      <c r="AQ128" s="51" t="s">
        <v>67</v>
      </c>
      <c r="AR128" s="129" t="s">
        <v>523</v>
      </c>
      <c r="AS128" s="128" t="s">
        <v>108</v>
      </c>
      <c r="AT128" s="51" t="s">
        <v>69</v>
      </c>
      <c r="AU128" s="51" t="s">
        <v>69</v>
      </c>
      <c r="AV128" s="51"/>
      <c r="AW128" s="51"/>
      <c r="AX128" s="51"/>
    </row>
    <row r="129" spans="1:50" s="53" customFormat="1" ht="91.5" hidden="1" customHeight="1" x14ac:dyDescent="0.25">
      <c r="A129" s="36" t="s">
        <v>56</v>
      </c>
      <c r="B129" s="38">
        <v>2014</v>
      </c>
      <c r="C129" s="38" t="s">
        <v>347</v>
      </c>
      <c r="D129" s="37" t="s">
        <v>553</v>
      </c>
      <c r="E129" s="38" t="s">
        <v>423</v>
      </c>
      <c r="F129" s="84" t="s">
        <v>167</v>
      </c>
      <c r="G129" s="90">
        <v>41983</v>
      </c>
      <c r="H129" s="90">
        <v>42133</v>
      </c>
      <c r="I129" s="84"/>
      <c r="J129" s="48">
        <v>250000</v>
      </c>
      <c r="K129" s="48">
        <v>250000</v>
      </c>
      <c r="L129" s="69"/>
      <c r="M129" s="69"/>
      <c r="N129" s="48">
        <v>250000</v>
      </c>
      <c r="O129" s="48">
        <f>249749.96+75</f>
        <v>249824.96</v>
      </c>
      <c r="P129" s="48">
        <f>249749.96+75</f>
        <v>249824.96</v>
      </c>
      <c r="Q129" s="43">
        <f t="shared" si="61"/>
        <v>250000</v>
      </c>
      <c r="R129" s="43">
        <f t="shared" si="61"/>
        <v>250000</v>
      </c>
      <c r="S129" s="44">
        <f t="shared" si="69"/>
        <v>250000</v>
      </c>
      <c r="T129" s="43">
        <f t="shared" si="51"/>
        <v>249824.96</v>
      </c>
      <c r="U129" s="44">
        <f t="shared" si="52"/>
        <v>249824.96</v>
      </c>
      <c r="V129" s="44">
        <f t="shared" si="53"/>
        <v>249824.96</v>
      </c>
      <c r="W129" s="43">
        <f t="shared" si="54"/>
        <v>249824.96</v>
      </c>
      <c r="X129" s="111">
        <v>1</v>
      </c>
      <c r="Y129" s="111">
        <f>P129/N129</f>
        <v>0.99929983999999994</v>
      </c>
      <c r="Z129" s="38"/>
      <c r="AA129" s="38"/>
      <c r="AB129" s="38" t="s">
        <v>513</v>
      </c>
      <c r="AC129" s="38">
        <v>90000378845</v>
      </c>
      <c r="AD129" s="38" t="s">
        <v>491</v>
      </c>
      <c r="AE129" s="38" t="s">
        <v>554</v>
      </c>
      <c r="AF129" s="48">
        <v>344.65</v>
      </c>
      <c r="AG129" s="48"/>
      <c r="AH129" s="48">
        <v>21579.369999999988</v>
      </c>
      <c r="AI129" s="38" t="s">
        <v>552</v>
      </c>
      <c r="AJ129" s="50">
        <f t="shared" si="67"/>
        <v>175.04000000000815</v>
      </c>
      <c r="AK129" s="50">
        <f t="shared" si="68"/>
        <v>0</v>
      </c>
      <c r="AL129" s="43">
        <v>75</v>
      </c>
      <c r="AM129" s="123" t="s">
        <v>522</v>
      </c>
      <c r="AN129" s="126"/>
      <c r="AO129" s="126"/>
      <c r="AP129" s="51" t="s">
        <v>67</v>
      </c>
      <c r="AQ129" s="51" t="s">
        <v>67</v>
      </c>
      <c r="AR129" s="129" t="s">
        <v>523</v>
      </c>
      <c r="AS129" s="128" t="s">
        <v>108</v>
      </c>
      <c r="AT129" s="51" t="s">
        <v>69</v>
      </c>
      <c r="AU129" s="51" t="s">
        <v>69</v>
      </c>
      <c r="AV129" s="51"/>
      <c r="AW129" s="51"/>
      <c r="AX129" s="51"/>
    </row>
    <row r="130" spans="1:50" s="53" customFormat="1" ht="51" hidden="1" customHeight="1" x14ac:dyDescent="0.25">
      <c r="A130" s="36" t="s">
        <v>56</v>
      </c>
      <c r="B130" s="38">
        <v>2014</v>
      </c>
      <c r="C130" s="38" t="s">
        <v>347</v>
      </c>
      <c r="D130" s="37" t="s">
        <v>555</v>
      </c>
      <c r="E130" s="38" t="s">
        <v>89</v>
      </c>
      <c r="F130" s="38" t="s">
        <v>90</v>
      </c>
      <c r="G130" s="90">
        <v>42017</v>
      </c>
      <c r="H130" s="90" t="s">
        <v>556</v>
      </c>
      <c r="I130" s="84"/>
      <c r="J130" s="48">
        <v>1600000</v>
      </c>
      <c r="K130" s="48">
        <v>1600000</v>
      </c>
      <c r="L130" s="69"/>
      <c r="M130" s="69"/>
      <c r="N130" s="48">
        <v>1600000</v>
      </c>
      <c r="O130" s="48">
        <v>756638.27</v>
      </c>
      <c r="P130" s="48">
        <f>685885.88+1600</f>
        <v>687485.88</v>
      </c>
      <c r="Q130" s="43">
        <f t="shared" si="61"/>
        <v>1600000</v>
      </c>
      <c r="R130" s="43">
        <f t="shared" si="61"/>
        <v>1600000</v>
      </c>
      <c r="S130" s="44">
        <f t="shared" si="69"/>
        <v>1600000</v>
      </c>
      <c r="T130" s="43">
        <f t="shared" si="51"/>
        <v>756638.27</v>
      </c>
      <c r="U130" s="44">
        <f t="shared" si="52"/>
        <v>687485.88</v>
      </c>
      <c r="V130" s="44">
        <f t="shared" si="53"/>
        <v>687485.88</v>
      </c>
      <c r="W130" s="43">
        <f t="shared" si="54"/>
        <v>687485.88</v>
      </c>
      <c r="X130" s="111">
        <v>1</v>
      </c>
      <c r="Y130" s="122">
        <f>W130/T130</f>
        <v>0.9086057463099243</v>
      </c>
      <c r="Z130" s="38"/>
      <c r="AA130" s="38"/>
      <c r="AB130" s="38" t="s">
        <v>301</v>
      </c>
      <c r="AC130" s="38" t="s">
        <v>557</v>
      </c>
      <c r="AD130" s="38" t="s">
        <v>445</v>
      </c>
      <c r="AE130" s="38" t="s">
        <v>558</v>
      </c>
      <c r="AF130" s="48">
        <v>5913.94</v>
      </c>
      <c r="AG130" s="48"/>
      <c r="AH130" s="48">
        <v>1233662.98</v>
      </c>
      <c r="AI130" s="38" t="s">
        <v>559</v>
      </c>
      <c r="AJ130" s="50">
        <f t="shared" si="67"/>
        <v>843361.73</v>
      </c>
      <c r="AK130" s="50">
        <f t="shared" si="68"/>
        <v>69152.390000000014</v>
      </c>
      <c r="AL130" s="43">
        <f>J130*0.001</f>
        <v>1600</v>
      </c>
      <c r="AM130" s="43"/>
      <c r="AN130" s="43">
        <v>912514.12</v>
      </c>
      <c r="AO130" s="43">
        <f>931081.99-AN130</f>
        <v>18567.869999999995</v>
      </c>
      <c r="AP130" s="51" t="s">
        <v>67</v>
      </c>
      <c r="AQ130" s="51" t="s">
        <v>67</v>
      </c>
      <c r="AR130" s="91" t="s">
        <v>407</v>
      </c>
      <c r="AS130" s="51" t="s">
        <v>108</v>
      </c>
      <c r="AT130" s="51"/>
      <c r="AU130" s="51"/>
      <c r="AV130" s="51"/>
      <c r="AW130" s="51"/>
      <c r="AX130" s="51"/>
    </row>
    <row r="131" spans="1:50" s="53" customFormat="1" ht="37.5" hidden="1" customHeight="1" x14ac:dyDescent="0.25">
      <c r="A131" s="36" t="s">
        <v>56</v>
      </c>
      <c r="B131" s="38">
        <v>2014</v>
      </c>
      <c r="C131" s="38" t="s">
        <v>560</v>
      </c>
      <c r="D131" s="37" t="s">
        <v>561</v>
      </c>
      <c r="E131" s="38" t="s">
        <v>89</v>
      </c>
      <c r="F131" s="38" t="s">
        <v>90</v>
      </c>
      <c r="G131" s="90">
        <v>42045</v>
      </c>
      <c r="H131" s="90">
        <v>42224</v>
      </c>
      <c r="I131" s="84"/>
      <c r="J131" s="48">
        <v>6000000</v>
      </c>
      <c r="K131" s="48">
        <v>6000000</v>
      </c>
      <c r="L131" s="69"/>
      <c r="M131" s="69"/>
      <c r="N131" s="48">
        <v>6000000</v>
      </c>
      <c r="O131" s="48">
        <f>1064554.39+1501110.42+1705702.99+6000</f>
        <v>4277367.8</v>
      </c>
      <c r="P131" s="48">
        <v>4056379.05</v>
      </c>
      <c r="Q131" s="43">
        <f t="shared" si="61"/>
        <v>6000000</v>
      </c>
      <c r="R131" s="43">
        <f t="shared" si="61"/>
        <v>6000000</v>
      </c>
      <c r="S131" s="44">
        <f t="shared" si="69"/>
        <v>6000000</v>
      </c>
      <c r="T131" s="43">
        <f t="shared" si="51"/>
        <v>4277367.8</v>
      </c>
      <c r="U131" s="44">
        <f t="shared" si="52"/>
        <v>4056379.05</v>
      </c>
      <c r="V131" s="44">
        <f t="shared" si="53"/>
        <v>4056379.05</v>
      </c>
      <c r="W131" s="43">
        <f t="shared" si="54"/>
        <v>4056379.05</v>
      </c>
      <c r="X131" s="111">
        <v>1</v>
      </c>
      <c r="Y131" s="122">
        <f>W131/T131</f>
        <v>0.94833534072052439</v>
      </c>
      <c r="Z131" s="38"/>
      <c r="AA131" s="38" t="s">
        <v>90</v>
      </c>
      <c r="AB131" s="38" t="s">
        <v>301</v>
      </c>
      <c r="AC131" s="38" t="s">
        <v>562</v>
      </c>
      <c r="AD131" s="38" t="s">
        <v>445</v>
      </c>
      <c r="AE131" s="38" t="s">
        <v>563</v>
      </c>
      <c r="AF131" s="48">
        <v>51272.14</v>
      </c>
      <c r="AG131" s="48"/>
      <c r="AH131" s="48">
        <v>2696774.67</v>
      </c>
      <c r="AI131" s="38" t="s">
        <v>564</v>
      </c>
      <c r="AJ131" s="50">
        <f>K131-O131</f>
        <v>1722632.2000000002</v>
      </c>
      <c r="AK131" s="50">
        <f>O131-P131</f>
        <v>220988.75</v>
      </c>
      <c r="AL131" s="43">
        <f>J131*0.001</f>
        <v>6000</v>
      </c>
      <c r="AM131" s="43"/>
      <c r="AN131" s="43">
        <v>899100</v>
      </c>
      <c r="AO131" s="43"/>
      <c r="AP131" s="51" t="s">
        <v>67</v>
      </c>
      <c r="AQ131" s="51" t="s">
        <v>67</v>
      </c>
      <c r="AR131" s="91" t="s">
        <v>443</v>
      </c>
      <c r="AS131" s="51" t="s">
        <v>90</v>
      </c>
      <c r="AT131" s="51"/>
      <c r="AU131" s="51"/>
      <c r="AV131" s="51"/>
      <c r="AW131" s="51"/>
      <c r="AX131" s="51"/>
    </row>
    <row r="132" spans="1:50" s="53" customFormat="1" ht="49.5" hidden="1" customHeight="1" x14ac:dyDescent="0.25">
      <c r="A132" s="36" t="s">
        <v>56</v>
      </c>
      <c r="B132" s="38">
        <v>2014</v>
      </c>
      <c r="C132" s="38" t="s">
        <v>93</v>
      </c>
      <c r="D132" s="37" t="s">
        <v>565</v>
      </c>
      <c r="E132" s="38" t="s">
        <v>89</v>
      </c>
      <c r="F132" s="38" t="s">
        <v>90</v>
      </c>
      <c r="G132" s="90">
        <v>42046</v>
      </c>
      <c r="H132" s="90" t="s">
        <v>566</v>
      </c>
      <c r="I132" s="84"/>
      <c r="J132" s="48">
        <v>4500000</v>
      </c>
      <c r="K132" s="48">
        <v>4500000</v>
      </c>
      <c r="L132" s="69"/>
      <c r="M132" s="69"/>
      <c r="N132" s="48">
        <v>4500000</v>
      </c>
      <c r="O132" s="48">
        <f>1227375.57+1232946.02+464846.39+4500</f>
        <v>2929667.98</v>
      </c>
      <c r="P132" s="48">
        <v>2190312.9700000002</v>
      </c>
      <c r="Q132" s="43">
        <f t="shared" si="61"/>
        <v>4500000</v>
      </c>
      <c r="R132" s="43">
        <f t="shared" si="61"/>
        <v>4500000</v>
      </c>
      <c r="S132" s="44">
        <f t="shared" si="69"/>
        <v>4500000</v>
      </c>
      <c r="T132" s="43">
        <f t="shared" si="51"/>
        <v>2929667.98</v>
      </c>
      <c r="U132" s="44">
        <f t="shared" si="52"/>
        <v>2190312.9700000002</v>
      </c>
      <c r="V132" s="44">
        <f t="shared" si="53"/>
        <v>2190312.9700000002</v>
      </c>
      <c r="W132" s="43">
        <f t="shared" si="54"/>
        <v>2190312.9700000002</v>
      </c>
      <c r="X132" s="111">
        <v>1</v>
      </c>
      <c r="Y132" s="122">
        <f>W132/T132</f>
        <v>0.74763180843448351</v>
      </c>
      <c r="Z132" s="38"/>
      <c r="AA132" s="38" t="s">
        <v>90</v>
      </c>
      <c r="AB132" s="38" t="s">
        <v>301</v>
      </c>
      <c r="AC132" s="38" t="s">
        <v>567</v>
      </c>
      <c r="AD132" s="38" t="s">
        <v>445</v>
      </c>
      <c r="AE132" s="38" t="s">
        <v>568</v>
      </c>
      <c r="AF132" s="48">
        <v>17226.61</v>
      </c>
      <c r="AG132" s="48"/>
      <c r="AH132" s="48">
        <v>3165442.76</v>
      </c>
      <c r="AI132" s="38" t="s">
        <v>569</v>
      </c>
      <c r="AJ132" s="50">
        <f t="shared" si="67"/>
        <v>1570332.02</v>
      </c>
      <c r="AK132" s="50">
        <f t="shared" si="68"/>
        <v>739355.00999999978</v>
      </c>
      <c r="AL132" s="43">
        <f>J132*0.001</f>
        <v>4500</v>
      </c>
      <c r="AM132" s="43"/>
      <c r="AN132" s="43"/>
      <c r="AO132" s="43"/>
      <c r="AP132" s="51" t="s">
        <v>67</v>
      </c>
      <c r="AQ132" s="51" t="s">
        <v>67</v>
      </c>
      <c r="AR132" s="91" t="s">
        <v>443</v>
      </c>
      <c r="AS132" s="51" t="s">
        <v>90</v>
      </c>
      <c r="AT132" s="51"/>
      <c r="AU132" s="51"/>
      <c r="AV132" s="51"/>
      <c r="AW132" s="51"/>
      <c r="AX132" s="51"/>
    </row>
    <row r="133" spans="1:50" s="53" customFormat="1" ht="47.25" hidden="1" customHeight="1" x14ac:dyDescent="0.25">
      <c r="A133" s="36" t="s">
        <v>56</v>
      </c>
      <c r="B133" s="38">
        <v>2014</v>
      </c>
      <c r="C133" s="38" t="s">
        <v>570</v>
      </c>
      <c r="D133" s="37" t="s">
        <v>571</v>
      </c>
      <c r="E133" s="38" t="s">
        <v>89</v>
      </c>
      <c r="F133" s="38" t="s">
        <v>90</v>
      </c>
      <c r="G133" s="90">
        <v>42177</v>
      </c>
      <c r="H133" s="90">
        <v>42296</v>
      </c>
      <c r="I133" s="84"/>
      <c r="J133" s="48">
        <v>4000000</v>
      </c>
      <c r="K133" s="48">
        <v>4000000</v>
      </c>
      <c r="L133" s="69"/>
      <c r="M133" s="69"/>
      <c r="N133" s="48">
        <v>4000000</v>
      </c>
      <c r="O133" s="48">
        <v>505280.89</v>
      </c>
      <c r="P133" s="48">
        <f>501280.89+4000</f>
        <v>505280.89</v>
      </c>
      <c r="Q133" s="43">
        <f t="shared" si="61"/>
        <v>4000000</v>
      </c>
      <c r="R133" s="43">
        <f t="shared" si="61"/>
        <v>4000000</v>
      </c>
      <c r="S133" s="44">
        <f t="shared" si="69"/>
        <v>4000000</v>
      </c>
      <c r="T133" s="43">
        <f t="shared" si="51"/>
        <v>505280.89</v>
      </c>
      <c r="U133" s="44">
        <f t="shared" si="52"/>
        <v>505280.89</v>
      </c>
      <c r="V133" s="44">
        <f t="shared" si="53"/>
        <v>505280.89</v>
      </c>
      <c r="W133" s="43">
        <f t="shared" si="54"/>
        <v>505280.89</v>
      </c>
      <c r="X133" s="111">
        <v>1</v>
      </c>
      <c r="Y133" s="122">
        <f>W133/T133</f>
        <v>1</v>
      </c>
      <c r="Z133" s="38"/>
      <c r="AA133" s="38" t="s">
        <v>90</v>
      </c>
      <c r="AB133" s="38" t="s">
        <v>301</v>
      </c>
      <c r="AC133" s="38" t="s">
        <v>572</v>
      </c>
      <c r="AD133" s="38" t="s">
        <v>445</v>
      </c>
      <c r="AE133" s="38" t="s">
        <v>573</v>
      </c>
      <c r="AF133" s="48">
        <v>53196.71</v>
      </c>
      <c r="AG133" s="48"/>
      <c r="AH133" s="48">
        <v>3898812.44</v>
      </c>
      <c r="AI133" s="38" t="s">
        <v>569</v>
      </c>
      <c r="AJ133" s="50">
        <f t="shared" si="67"/>
        <v>3494719.11</v>
      </c>
      <c r="AK133" s="50">
        <f t="shared" si="68"/>
        <v>0</v>
      </c>
      <c r="AL133" s="43">
        <f>J133*0.001</f>
        <v>4000</v>
      </c>
      <c r="AM133" s="43"/>
      <c r="AN133" s="43">
        <v>3494719.11</v>
      </c>
      <c r="AO133" s="43"/>
      <c r="AP133" s="51" t="s">
        <v>67</v>
      </c>
      <c r="AQ133" s="51" t="s">
        <v>67</v>
      </c>
      <c r="AR133" s="91" t="s">
        <v>443</v>
      </c>
      <c r="AS133" s="51" t="s">
        <v>90</v>
      </c>
      <c r="AT133" s="51"/>
      <c r="AU133" s="51"/>
      <c r="AV133" s="51"/>
      <c r="AW133" s="51"/>
      <c r="AX133" s="51"/>
    </row>
    <row r="134" spans="1:50" s="53" customFormat="1" ht="34.5" hidden="1" customHeight="1" x14ac:dyDescent="0.25">
      <c r="A134" s="36" t="s">
        <v>56</v>
      </c>
      <c r="B134" s="38">
        <v>2014</v>
      </c>
      <c r="C134" s="38" t="s">
        <v>93</v>
      </c>
      <c r="D134" s="37" t="s">
        <v>574</v>
      </c>
      <c r="E134" s="38" t="s">
        <v>89</v>
      </c>
      <c r="F134" s="38" t="s">
        <v>90</v>
      </c>
      <c r="G134" s="90">
        <v>42045</v>
      </c>
      <c r="H134" s="90">
        <v>42254</v>
      </c>
      <c r="I134" s="84"/>
      <c r="J134" s="48">
        <v>4700000</v>
      </c>
      <c r="K134" s="48">
        <v>4700000</v>
      </c>
      <c r="L134" s="69"/>
      <c r="M134" s="69"/>
      <c r="N134" s="48">
        <v>4700000</v>
      </c>
      <c r="O134" s="48">
        <f>1281054.4+979038.42+1271824.15+4700</f>
        <v>3536616.9699999997</v>
      </c>
      <c r="P134" s="48">
        <v>3521751.02</v>
      </c>
      <c r="Q134" s="43">
        <f t="shared" si="61"/>
        <v>4700000</v>
      </c>
      <c r="R134" s="43">
        <f t="shared" si="61"/>
        <v>4700000</v>
      </c>
      <c r="S134" s="44">
        <f t="shared" si="69"/>
        <v>4700000</v>
      </c>
      <c r="T134" s="43">
        <f t="shared" si="51"/>
        <v>3536616.9699999997</v>
      </c>
      <c r="U134" s="44">
        <f t="shared" si="52"/>
        <v>3521751.02</v>
      </c>
      <c r="V134" s="44">
        <f t="shared" si="53"/>
        <v>3521751.02</v>
      </c>
      <c r="W134" s="43">
        <f t="shared" si="54"/>
        <v>3521751.02</v>
      </c>
      <c r="X134" s="111">
        <v>1</v>
      </c>
      <c r="Y134" s="122">
        <f>W134/T134</f>
        <v>0.99579656204612976</v>
      </c>
      <c r="Z134" s="38"/>
      <c r="AA134" s="38" t="s">
        <v>90</v>
      </c>
      <c r="AB134" s="38" t="s">
        <v>301</v>
      </c>
      <c r="AC134" s="38" t="s">
        <v>575</v>
      </c>
      <c r="AD134" s="38" t="s">
        <v>445</v>
      </c>
      <c r="AE134" s="38" t="s">
        <v>576</v>
      </c>
      <c r="AF134" s="48">
        <v>44475.57</v>
      </c>
      <c r="AG134" s="48"/>
      <c r="AH134" s="48">
        <v>2190204.7200000002</v>
      </c>
      <c r="AI134" s="38" t="s">
        <v>564</v>
      </c>
      <c r="AJ134" s="50">
        <f t="shared" si="67"/>
        <v>1163383.0300000003</v>
      </c>
      <c r="AK134" s="50">
        <f t="shared" si="68"/>
        <v>14865.949999999721</v>
      </c>
      <c r="AL134" s="43">
        <f>J134*0.001</f>
        <v>4700</v>
      </c>
      <c r="AM134" s="43"/>
      <c r="AN134" s="43"/>
      <c r="AO134" s="43"/>
      <c r="AP134" s="51" t="s">
        <v>67</v>
      </c>
      <c r="AQ134" s="51" t="s">
        <v>67</v>
      </c>
      <c r="AR134" s="51" t="s">
        <v>577</v>
      </c>
      <c r="AS134" s="51" t="s">
        <v>90</v>
      </c>
      <c r="AT134" s="51"/>
      <c r="AU134" s="51"/>
      <c r="AV134" s="51"/>
      <c r="AW134" s="51"/>
      <c r="AX134" s="51"/>
    </row>
    <row r="135" spans="1:50" s="53" customFormat="1" ht="35.25" hidden="1" customHeight="1" x14ac:dyDescent="0.25">
      <c r="A135" s="36" t="s">
        <v>56</v>
      </c>
      <c r="B135" s="38">
        <v>2014</v>
      </c>
      <c r="C135" s="38" t="s">
        <v>560</v>
      </c>
      <c r="D135" s="37" t="s">
        <v>578</v>
      </c>
      <c r="E135" s="38" t="s">
        <v>423</v>
      </c>
      <c r="F135" s="38" t="s">
        <v>108</v>
      </c>
      <c r="G135" s="90">
        <v>42004</v>
      </c>
      <c r="H135" s="90">
        <v>42205</v>
      </c>
      <c r="I135" s="84"/>
      <c r="J135" s="48">
        <v>1500000</v>
      </c>
      <c r="K135" s="48">
        <v>1500000</v>
      </c>
      <c r="L135" s="69"/>
      <c r="M135" s="69"/>
      <c r="N135" s="48">
        <v>1500000</v>
      </c>
      <c r="O135" s="48">
        <f>1467000+1500</f>
        <v>1468500</v>
      </c>
      <c r="P135" s="48">
        <f>1467000+1500</f>
        <v>1468500</v>
      </c>
      <c r="Q135" s="43">
        <f t="shared" si="61"/>
        <v>1500000</v>
      </c>
      <c r="R135" s="43">
        <f t="shared" si="61"/>
        <v>1500000</v>
      </c>
      <c r="S135" s="44">
        <f t="shared" si="69"/>
        <v>1500000</v>
      </c>
      <c r="T135" s="43">
        <f t="shared" si="51"/>
        <v>1468500</v>
      </c>
      <c r="U135" s="44">
        <f t="shared" si="52"/>
        <v>1468500</v>
      </c>
      <c r="V135" s="44">
        <f t="shared" si="53"/>
        <v>1468500</v>
      </c>
      <c r="W135" s="43">
        <f t="shared" si="54"/>
        <v>1468500</v>
      </c>
      <c r="X135" s="111">
        <v>1</v>
      </c>
      <c r="Y135" s="122">
        <v>1</v>
      </c>
      <c r="Z135" s="38"/>
      <c r="AA135" s="38"/>
      <c r="AB135" s="38" t="s">
        <v>301</v>
      </c>
      <c r="AC135" s="38" t="s">
        <v>579</v>
      </c>
      <c r="AD135" s="38" t="s">
        <v>580</v>
      </c>
      <c r="AE135" s="38" t="s">
        <v>581</v>
      </c>
      <c r="AF135" s="48">
        <v>0</v>
      </c>
      <c r="AG135" s="48"/>
      <c r="AH135" s="48">
        <f t="shared" ref="AH135:AH136" si="70">N135-P135</f>
        <v>31500</v>
      </c>
      <c r="AI135" s="38" t="s">
        <v>582</v>
      </c>
      <c r="AJ135" s="50">
        <f t="shared" si="67"/>
        <v>31500</v>
      </c>
      <c r="AK135" s="50">
        <f t="shared" si="68"/>
        <v>0</v>
      </c>
      <c r="AL135" s="43">
        <v>1500</v>
      </c>
      <c r="AM135" s="123" t="s">
        <v>583</v>
      </c>
      <c r="AN135" s="43"/>
      <c r="AO135" s="43"/>
      <c r="AP135" s="51" t="s">
        <v>67</v>
      </c>
      <c r="AQ135" s="51" t="s">
        <v>67</v>
      </c>
      <c r="AR135" s="51" t="s">
        <v>68</v>
      </c>
      <c r="AS135" s="51"/>
      <c r="AT135" s="51" t="s">
        <v>69</v>
      </c>
      <c r="AU135" s="51" t="s">
        <v>69</v>
      </c>
      <c r="AV135" s="51"/>
      <c r="AW135" s="51"/>
      <c r="AX135" s="51"/>
    </row>
    <row r="136" spans="1:50" s="53" customFormat="1" ht="30" hidden="1" customHeight="1" x14ac:dyDescent="0.25">
      <c r="A136" s="36" t="s">
        <v>56</v>
      </c>
      <c r="B136" s="38">
        <v>2014</v>
      </c>
      <c r="C136" s="38" t="s">
        <v>61</v>
      </c>
      <c r="D136" s="37" t="s">
        <v>584</v>
      </c>
      <c r="E136" s="38" t="s">
        <v>423</v>
      </c>
      <c r="F136" s="38" t="s">
        <v>108</v>
      </c>
      <c r="G136" s="90">
        <v>41995</v>
      </c>
      <c r="H136" s="90">
        <v>42144</v>
      </c>
      <c r="I136" s="84"/>
      <c r="J136" s="48">
        <v>600000</v>
      </c>
      <c r="K136" s="48">
        <v>600000</v>
      </c>
      <c r="L136" s="69"/>
      <c r="M136" s="69"/>
      <c r="N136" s="48">
        <v>600000</v>
      </c>
      <c r="O136" s="48">
        <f>591600+600</f>
        <v>592200</v>
      </c>
      <c r="P136" s="48">
        <f>591600+600</f>
        <v>592200</v>
      </c>
      <c r="Q136" s="43">
        <f t="shared" si="61"/>
        <v>600000</v>
      </c>
      <c r="R136" s="43">
        <f t="shared" si="61"/>
        <v>600000</v>
      </c>
      <c r="S136" s="44">
        <f t="shared" si="69"/>
        <v>600000</v>
      </c>
      <c r="T136" s="43">
        <f t="shared" ref="T136" si="71">O136</f>
        <v>592200</v>
      </c>
      <c r="U136" s="44">
        <f t="shared" si="52"/>
        <v>592200</v>
      </c>
      <c r="V136" s="44">
        <f t="shared" ref="V136" si="72">P136</f>
        <v>592200</v>
      </c>
      <c r="W136" s="43">
        <f t="shared" si="54"/>
        <v>592200</v>
      </c>
      <c r="X136" s="111">
        <v>1</v>
      </c>
      <c r="Y136" s="122">
        <f>W136/T136</f>
        <v>1</v>
      </c>
      <c r="Z136" s="38"/>
      <c r="AA136" s="38"/>
      <c r="AB136" s="38" t="s">
        <v>301</v>
      </c>
      <c r="AC136" s="38" t="s">
        <v>585</v>
      </c>
      <c r="AD136" s="38" t="s">
        <v>586</v>
      </c>
      <c r="AE136" s="38" t="s">
        <v>587</v>
      </c>
      <c r="AF136" s="48">
        <v>0</v>
      </c>
      <c r="AG136" s="48"/>
      <c r="AH136" s="48">
        <f t="shared" si="70"/>
        <v>7800</v>
      </c>
      <c r="AI136" s="38"/>
      <c r="AJ136" s="50">
        <f t="shared" si="67"/>
        <v>7800</v>
      </c>
      <c r="AK136" s="50">
        <f t="shared" si="68"/>
        <v>0</v>
      </c>
      <c r="AL136" s="43">
        <v>600</v>
      </c>
      <c r="AM136" s="123" t="s">
        <v>583</v>
      </c>
      <c r="AN136" s="43"/>
      <c r="AO136" s="43"/>
      <c r="AP136" s="51" t="s">
        <v>67</v>
      </c>
      <c r="AQ136" s="51" t="s">
        <v>67</v>
      </c>
      <c r="AR136" s="51" t="s">
        <v>68</v>
      </c>
      <c r="AS136" s="51"/>
      <c r="AT136" s="51" t="s">
        <v>69</v>
      </c>
      <c r="AU136" s="51" t="s">
        <v>69</v>
      </c>
      <c r="AV136" s="51"/>
      <c r="AW136" s="51"/>
      <c r="AX136" s="51"/>
    </row>
    <row r="137" spans="1:50" s="53" customFormat="1" ht="60" hidden="1" customHeight="1" x14ac:dyDescent="0.25">
      <c r="A137" s="130" t="s">
        <v>56</v>
      </c>
      <c r="B137" s="38">
        <v>2015</v>
      </c>
      <c r="C137" s="38" t="s">
        <v>61</v>
      </c>
      <c r="D137" s="37" t="s">
        <v>588</v>
      </c>
      <c r="E137" s="38" t="s">
        <v>589</v>
      </c>
      <c r="F137" s="84" t="s">
        <v>167</v>
      </c>
      <c r="G137" s="121" t="s">
        <v>590</v>
      </c>
      <c r="H137" s="121" t="s">
        <v>591</v>
      </c>
      <c r="I137" s="104">
        <v>68796</v>
      </c>
      <c r="J137" s="48">
        <f>J138+J139+J140</f>
        <v>33475000</v>
      </c>
      <c r="K137" s="48">
        <f>K138+K139+K140</f>
        <v>12812175</v>
      </c>
      <c r="L137" s="69">
        <v>0</v>
      </c>
      <c r="M137" s="69">
        <v>0</v>
      </c>
      <c r="N137" s="48">
        <v>6406087.5</v>
      </c>
      <c r="O137" s="48">
        <v>12812175</v>
      </c>
      <c r="P137" s="48">
        <v>6406087.5</v>
      </c>
      <c r="Q137" s="43">
        <f>J137</f>
        <v>33475000</v>
      </c>
      <c r="R137" s="43">
        <f>K137</f>
        <v>12812175</v>
      </c>
      <c r="S137" s="44">
        <f>R137</f>
        <v>12812175</v>
      </c>
      <c r="T137" s="43">
        <f>O137</f>
        <v>12812175</v>
      </c>
      <c r="U137" s="44">
        <f>V137</f>
        <v>6406087.5</v>
      </c>
      <c r="V137" s="44">
        <f>P137</f>
        <v>6406087.5</v>
      </c>
      <c r="W137" s="44">
        <f>V137</f>
        <v>6406087.5</v>
      </c>
      <c r="X137" s="111">
        <f t="shared" ref="X137:X153" si="73">+V137/T137</f>
        <v>0.5</v>
      </c>
      <c r="Y137" s="122">
        <f>W137/T137</f>
        <v>0.5</v>
      </c>
      <c r="Z137" s="38" t="s">
        <v>592</v>
      </c>
      <c r="AA137" s="38" t="s">
        <v>593</v>
      </c>
      <c r="AB137" s="38" t="s">
        <v>594</v>
      </c>
      <c r="AC137" s="109" t="s">
        <v>595</v>
      </c>
      <c r="AD137" s="38" t="s">
        <v>596</v>
      </c>
      <c r="AE137" s="109" t="s">
        <v>597</v>
      </c>
      <c r="AF137" s="48">
        <v>16.8</v>
      </c>
      <c r="AG137" s="48"/>
      <c r="AH137" s="48">
        <v>6406087.5</v>
      </c>
      <c r="AI137" s="38"/>
      <c r="AJ137" s="50">
        <f t="shared" si="67"/>
        <v>0</v>
      </c>
      <c r="AK137" s="50">
        <f t="shared" si="68"/>
        <v>6406087.5</v>
      </c>
      <c r="AL137" s="43">
        <f>J137*0.001</f>
        <v>33475</v>
      </c>
      <c r="AM137" s="43"/>
      <c r="AN137" s="43">
        <v>0</v>
      </c>
      <c r="AO137" s="43"/>
      <c r="AP137" s="85"/>
      <c r="AQ137" s="51" t="s">
        <v>273</v>
      </c>
      <c r="AR137" s="51"/>
      <c r="AS137" s="51"/>
      <c r="AT137" s="51"/>
      <c r="AU137" s="51"/>
      <c r="AV137" s="51"/>
      <c r="AW137" s="51"/>
      <c r="AX137" s="51"/>
    </row>
    <row r="138" spans="1:50" s="53" customFormat="1" ht="30" hidden="1" x14ac:dyDescent="0.25">
      <c r="A138" s="132"/>
      <c r="B138" s="38">
        <v>2015</v>
      </c>
      <c r="C138" s="38" t="s">
        <v>61</v>
      </c>
      <c r="D138" s="120" t="s">
        <v>598</v>
      </c>
      <c r="E138" s="38"/>
      <c r="F138" s="84" t="s">
        <v>167</v>
      </c>
      <c r="G138" s="131"/>
      <c r="H138" s="131"/>
      <c r="I138" s="104"/>
      <c r="J138" s="48">
        <v>4450000</v>
      </c>
      <c r="K138" s="48">
        <v>0</v>
      </c>
      <c r="L138" s="69"/>
      <c r="M138" s="69"/>
      <c r="N138" s="48"/>
      <c r="O138" s="48"/>
      <c r="P138" s="48"/>
      <c r="Q138" s="43"/>
      <c r="R138" s="43"/>
      <c r="S138" s="44"/>
      <c r="T138" s="43"/>
      <c r="U138" s="44"/>
      <c r="V138" s="44"/>
      <c r="W138" s="44"/>
      <c r="X138" s="111"/>
      <c r="Y138" s="122"/>
      <c r="Z138" s="38"/>
      <c r="AA138" s="38"/>
      <c r="AB138" s="38"/>
      <c r="AC138" s="109"/>
      <c r="AD138" s="38"/>
      <c r="AE138" s="109"/>
      <c r="AF138" s="48"/>
      <c r="AG138" s="48"/>
      <c r="AH138" s="48"/>
      <c r="AI138" s="38"/>
      <c r="AJ138" s="50"/>
      <c r="AK138" s="50"/>
      <c r="AL138" s="43"/>
      <c r="AM138" s="43"/>
      <c r="AN138" s="43"/>
      <c r="AO138" s="43"/>
      <c r="AP138" s="85"/>
      <c r="AQ138" s="51"/>
      <c r="AR138" s="51"/>
      <c r="AS138" s="51"/>
      <c r="AT138" s="51"/>
      <c r="AU138" s="51"/>
      <c r="AV138" s="51"/>
      <c r="AW138" s="51"/>
      <c r="AX138" s="51"/>
    </row>
    <row r="139" spans="1:50" s="53" customFormat="1" ht="45" hidden="1" x14ac:dyDescent="0.25">
      <c r="A139" s="132"/>
      <c r="B139" s="38">
        <v>2015</v>
      </c>
      <c r="C139" s="38" t="s">
        <v>61</v>
      </c>
      <c r="D139" s="120" t="s">
        <v>599</v>
      </c>
      <c r="E139" s="38"/>
      <c r="F139" s="84" t="s">
        <v>167</v>
      </c>
      <c r="G139" s="131"/>
      <c r="H139" s="131"/>
      <c r="I139" s="104"/>
      <c r="J139" s="48">
        <v>2200000</v>
      </c>
      <c r="K139" s="48">
        <v>0</v>
      </c>
      <c r="L139" s="69"/>
      <c r="M139" s="69"/>
      <c r="N139" s="48"/>
      <c r="O139" s="48"/>
      <c r="P139" s="48"/>
      <c r="Q139" s="43"/>
      <c r="R139" s="43"/>
      <c r="S139" s="44"/>
      <c r="T139" s="43"/>
      <c r="U139" s="44"/>
      <c r="V139" s="44"/>
      <c r="W139" s="44"/>
      <c r="X139" s="111"/>
      <c r="Y139" s="122"/>
      <c r="Z139" s="38"/>
      <c r="AA139" s="38"/>
      <c r="AB139" s="38"/>
      <c r="AC139" s="109"/>
      <c r="AD139" s="38"/>
      <c r="AE139" s="109"/>
      <c r="AF139" s="48"/>
      <c r="AG139" s="48"/>
      <c r="AH139" s="48"/>
      <c r="AI139" s="38"/>
      <c r="AJ139" s="50"/>
      <c r="AK139" s="50"/>
      <c r="AL139" s="43"/>
      <c r="AM139" s="43"/>
      <c r="AN139" s="43"/>
      <c r="AO139" s="43"/>
      <c r="AP139" s="85"/>
      <c r="AQ139" s="51"/>
      <c r="AR139" s="51"/>
      <c r="AS139" s="51"/>
      <c r="AT139" s="51"/>
      <c r="AU139" s="51"/>
      <c r="AV139" s="51"/>
      <c r="AW139" s="51"/>
      <c r="AX139" s="51"/>
    </row>
    <row r="140" spans="1:50" s="53" customFormat="1" ht="30" hidden="1" x14ac:dyDescent="0.25">
      <c r="A140" s="133"/>
      <c r="B140" s="38">
        <v>2015</v>
      </c>
      <c r="C140" s="38" t="s">
        <v>61</v>
      </c>
      <c r="D140" s="120" t="s">
        <v>600</v>
      </c>
      <c r="E140" s="38"/>
      <c r="F140" s="84" t="s">
        <v>167</v>
      </c>
      <c r="G140" s="131"/>
      <c r="H140" s="131"/>
      <c r="I140" s="104"/>
      <c r="J140" s="48">
        <v>26825000</v>
      </c>
      <c r="K140" s="48">
        <v>12812175</v>
      </c>
      <c r="L140" s="69"/>
      <c r="M140" s="69"/>
      <c r="N140" s="48"/>
      <c r="O140" s="48"/>
      <c r="P140" s="48"/>
      <c r="Q140" s="43"/>
      <c r="R140" s="43"/>
      <c r="S140" s="44"/>
      <c r="T140" s="43"/>
      <c r="U140" s="44"/>
      <c r="V140" s="44"/>
      <c r="W140" s="44"/>
      <c r="X140" s="111"/>
      <c r="Y140" s="122"/>
      <c r="Z140" s="38"/>
      <c r="AA140" s="38"/>
      <c r="AB140" s="38"/>
      <c r="AC140" s="109"/>
      <c r="AD140" s="38"/>
      <c r="AE140" s="109"/>
      <c r="AF140" s="48"/>
      <c r="AG140" s="48"/>
      <c r="AH140" s="48"/>
      <c r="AI140" s="38"/>
      <c r="AJ140" s="50"/>
      <c r="AK140" s="50"/>
      <c r="AL140" s="43"/>
      <c r="AM140" s="43"/>
      <c r="AN140" s="43"/>
      <c r="AO140" s="43"/>
      <c r="AP140" s="85"/>
      <c r="AQ140" s="51"/>
      <c r="AR140" s="51"/>
      <c r="AS140" s="51"/>
      <c r="AT140" s="51"/>
      <c r="AU140" s="51"/>
      <c r="AV140" s="51"/>
      <c r="AW140" s="51"/>
      <c r="AX140" s="51"/>
    </row>
    <row r="141" spans="1:50" s="53" customFormat="1" ht="45" hidden="1" x14ac:dyDescent="0.25">
      <c r="A141" s="36" t="s">
        <v>56</v>
      </c>
      <c r="B141" s="38">
        <v>2015</v>
      </c>
      <c r="C141" s="38" t="s">
        <v>93</v>
      </c>
      <c r="D141" s="37" t="s">
        <v>601</v>
      </c>
      <c r="E141" s="38" t="s">
        <v>89</v>
      </c>
      <c r="F141" s="38" t="s">
        <v>90</v>
      </c>
      <c r="G141" s="142" t="s">
        <v>602</v>
      </c>
      <c r="H141" s="142">
        <v>42491</v>
      </c>
      <c r="I141" s="104">
        <v>74733</v>
      </c>
      <c r="J141" s="48">
        <v>1100000</v>
      </c>
      <c r="K141" s="48">
        <v>1100000</v>
      </c>
      <c r="L141" s="69">
        <v>0</v>
      </c>
      <c r="M141" s="69">
        <v>0</v>
      </c>
      <c r="N141" s="48">
        <v>549450</v>
      </c>
      <c r="O141" s="48">
        <v>1098900</v>
      </c>
      <c r="P141" s="48">
        <v>0</v>
      </c>
      <c r="Q141" s="43">
        <f>J141</f>
        <v>1100000</v>
      </c>
      <c r="R141" s="43">
        <f>K141</f>
        <v>1100000</v>
      </c>
      <c r="S141" s="44">
        <f>R141</f>
        <v>1100000</v>
      </c>
      <c r="T141" s="43">
        <f>O141</f>
        <v>1098900</v>
      </c>
      <c r="U141" s="44">
        <f>V141</f>
        <v>0</v>
      </c>
      <c r="V141" s="44">
        <f>P141</f>
        <v>0</v>
      </c>
      <c r="W141" s="44">
        <f>V141</f>
        <v>0</v>
      </c>
      <c r="X141" s="111">
        <f t="shared" si="73"/>
        <v>0</v>
      </c>
      <c r="Y141" s="122">
        <f>W141/T141</f>
        <v>0</v>
      </c>
      <c r="Z141" s="38" t="s">
        <v>603</v>
      </c>
      <c r="AA141" s="38" t="s">
        <v>93</v>
      </c>
      <c r="AB141" s="38" t="s">
        <v>604</v>
      </c>
      <c r="AC141" s="109" t="s">
        <v>605</v>
      </c>
      <c r="AD141" s="38" t="s">
        <v>606</v>
      </c>
      <c r="AE141" s="109" t="s">
        <v>607</v>
      </c>
      <c r="AF141" s="48">
        <v>0</v>
      </c>
      <c r="AG141" s="48"/>
      <c r="AH141" s="48">
        <v>549450</v>
      </c>
      <c r="AI141" s="38"/>
      <c r="AJ141" s="50">
        <f t="shared" si="67"/>
        <v>1100</v>
      </c>
      <c r="AK141" s="50">
        <f t="shared" si="68"/>
        <v>1098900</v>
      </c>
      <c r="AL141" s="43">
        <f>J141*0.001</f>
        <v>1100</v>
      </c>
      <c r="AM141" s="43"/>
      <c r="AN141" s="43">
        <v>0</v>
      </c>
      <c r="AO141" s="43"/>
      <c r="AP141" s="85"/>
      <c r="AQ141" s="51" t="s">
        <v>273</v>
      </c>
      <c r="AR141" s="51"/>
      <c r="AS141" s="51"/>
      <c r="AT141" s="51"/>
      <c r="AU141" s="51"/>
      <c r="AV141" s="51"/>
      <c r="AW141" s="51"/>
      <c r="AX141" s="51"/>
    </row>
    <row r="142" spans="1:50" s="53" customFormat="1" ht="45" hidden="1" x14ac:dyDescent="0.25">
      <c r="A142" s="130" t="s">
        <v>56</v>
      </c>
      <c r="B142" s="38">
        <v>2015</v>
      </c>
      <c r="C142" s="38" t="s">
        <v>93</v>
      </c>
      <c r="D142" s="37" t="s">
        <v>608</v>
      </c>
      <c r="E142" s="38" t="s">
        <v>59</v>
      </c>
      <c r="F142" s="38" t="s">
        <v>90</v>
      </c>
      <c r="G142" s="142" t="s">
        <v>602</v>
      </c>
      <c r="H142" s="142">
        <v>42644</v>
      </c>
      <c r="I142" s="104">
        <v>1583803</v>
      </c>
      <c r="J142" s="48">
        <f>J143+J144</f>
        <v>328792469</v>
      </c>
      <c r="K142" s="48">
        <f>K143+K144</f>
        <v>336539805.87</v>
      </c>
      <c r="L142" s="69">
        <v>72515836.719999999</v>
      </c>
      <c r="M142" s="69">
        <v>1366574.86</v>
      </c>
      <c r="N142" s="48">
        <v>75409156.060000002</v>
      </c>
      <c r="O142" s="48">
        <v>181946121.37</v>
      </c>
      <c r="P142" s="48">
        <v>0</v>
      </c>
      <c r="Q142" s="43">
        <f>J142</f>
        <v>328792469</v>
      </c>
      <c r="R142" s="43">
        <f>K142</f>
        <v>336539805.87</v>
      </c>
      <c r="S142" s="44">
        <f>R142</f>
        <v>336539805.87</v>
      </c>
      <c r="T142" s="43">
        <f>O142</f>
        <v>181946121.37</v>
      </c>
      <c r="U142" s="44">
        <f>V142</f>
        <v>0</v>
      </c>
      <c r="V142" s="44">
        <f>P142</f>
        <v>0</v>
      </c>
      <c r="W142" s="44">
        <f>V142</f>
        <v>0</v>
      </c>
      <c r="X142" s="111">
        <f t="shared" si="73"/>
        <v>0</v>
      </c>
      <c r="Y142" s="122">
        <f>W142/T142</f>
        <v>0</v>
      </c>
      <c r="Z142" s="38" t="s">
        <v>609</v>
      </c>
      <c r="AA142" s="38" t="s">
        <v>93</v>
      </c>
      <c r="AB142" s="38" t="s">
        <v>604</v>
      </c>
      <c r="AC142" s="109" t="s">
        <v>610</v>
      </c>
      <c r="AD142" s="38" t="s">
        <v>611</v>
      </c>
      <c r="AE142" s="109" t="s">
        <v>612</v>
      </c>
      <c r="AF142" s="48">
        <v>90623.73</v>
      </c>
      <c r="AG142" s="48"/>
      <c r="AH142" s="48">
        <v>75499780.790000007</v>
      </c>
      <c r="AI142" s="38"/>
      <c r="AJ142" s="50">
        <f t="shared" si="67"/>
        <v>154593684.5</v>
      </c>
      <c r="AK142" s="50">
        <f t="shared" si="68"/>
        <v>181946121.37</v>
      </c>
      <c r="AL142" s="43">
        <f>J142*0.001</f>
        <v>328792.46899999998</v>
      </c>
      <c r="AM142" s="43"/>
      <c r="AN142" s="43">
        <v>69417732.160999998</v>
      </c>
      <c r="AO142" s="43"/>
      <c r="AP142" s="85"/>
      <c r="AQ142" s="51" t="s">
        <v>273</v>
      </c>
      <c r="AR142" s="51"/>
      <c r="AS142" s="51"/>
      <c r="AT142" s="51"/>
      <c r="AU142" s="51"/>
      <c r="AV142" s="51"/>
      <c r="AW142" s="51"/>
      <c r="AX142" s="51"/>
    </row>
    <row r="143" spans="1:50" s="53" customFormat="1" ht="30" hidden="1" x14ac:dyDescent="0.25">
      <c r="A143" s="132"/>
      <c r="B143" s="38">
        <v>2015</v>
      </c>
      <c r="C143" s="38" t="s">
        <v>93</v>
      </c>
      <c r="D143" s="120" t="s">
        <v>608</v>
      </c>
      <c r="E143" s="38"/>
      <c r="F143" s="38" t="s">
        <v>90</v>
      </c>
      <c r="G143" s="134"/>
      <c r="H143" s="134"/>
      <c r="I143" s="104"/>
      <c r="J143" s="48">
        <v>251602469</v>
      </c>
      <c r="K143" s="48">
        <f>181946121.37+72515836.72</f>
        <v>254461958.09</v>
      </c>
      <c r="L143" s="69"/>
      <c r="M143" s="69"/>
      <c r="N143" s="48"/>
      <c r="O143" s="48"/>
      <c r="P143" s="48"/>
      <c r="Q143" s="43"/>
      <c r="R143" s="43"/>
      <c r="S143" s="44"/>
      <c r="T143" s="43"/>
      <c r="U143" s="44"/>
      <c r="V143" s="44"/>
      <c r="W143" s="44"/>
      <c r="X143" s="111"/>
      <c r="Y143" s="122"/>
      <c r="Z143" s="38"/>
      <c r="AA143" s="38"/>
      <c r="AB143" s="38"/>
      <c r="AC143" s="109"/>
      <c r="AD143" s="38"/>
      <c r="AE143" s="109"/>
      <c r="AF143" s="48"/>
      <c r="AG143" s="48"/>
      <c r="AH143" s="48"/>
      <c r="AI143" s="38"/>
      <c r="AJ143" s="50"/>
      <c r="AK143" s="50"/>
      <c r="AL143" s="43"/>
      <c r="AM143" s="43"/>
      <c r="AN143" s="43"/>
      <c r="AO143" s="43"/>
      <c r="AP143" s="85"/>
      <c r="AQ143" s="51"/>
      <c r="AR143" s="51"/>
      <c r="AS143" s="51"/>
      <c r="AT143" s="51"/>
      <c r="AU143" s="51"/>
      <c r="AV143" s="51"/>
      <c r="AW143" s="51"/>
      <c r="AX143" s="51"/>
    </row>
    <row r="144" spans="1:50" s="53" customFormat="1" ht="45" hidden="1" x14ac:dyDescent="0.25">
      <c r="A144" s="133"/>
      <c r="B144" s="38">
        <v>2015</v>
      </c>
      <c r="C144" s="38" t="s">
        <v>93</v>
      </c>
      <c r="D144" s="120" t="s">
        <v>613</v>
      </c>
      <c r="E144" s="38" t="s">
        <v>422</v>
      </c>
      <c r="F144" s="38" t="s">
        <v>90</v>
      </c>
      <c r="G144" s="134" t="s">
        <v>602</v>
      </c>
      <c r="H144" s="134">
        <v>42430</v>
      </c>
      <c r="I144" s="104">
        <v>1583803</v>
      </c>
      <c r="J144" s="48">
        <v>77190000</v>
      </c>
      <c r="K144" s="48">
        <f>77099823+4978024.78</f>
        <v>82077847.780000001</v>
      </c>
      <c r="L144" s="69">
        <v>4978024.78</v>
      </c>
      <c r="M144" s="69">
        <v>0</v>
      </c>
      <c r="N144" s="48">
        <v>77099823</v>
      </c>
      <c r="O144" s="48">
        <v>77099823</v>
      </c>
      <c r="P144" s="48">
        <v>26326160.780000001</v>
      </c>
      <c r="Q144" s="43">
        <v>77177000</v>
      </c>
      <c r="R144" s="43">
        <v>82077847.780000001</v>
      </c>
      <c r="S144" s="44">
        <v>77099823</v>
      </c>
      <c r="T144" s="43">
        <v>77099823</v>
      </c>
      <c r="U144" s="44">
        <v>26326160.780000001</v>
      </c>
      <c r="V144" s="44">
        <v>26326160.780000001</v>
      </c>
      <c r="W144" s="44">
        <v>26326160.780000001</v>
      </c>
      <c r="X144" s="111">
        <f>+V144/T144</f>
        <v>0.34145552811450686</v>
      </c>
      <c r="Y144" s="122">
        <f>W144/T144</f>
        <v>0.34145552811450686</v>
      </c>
      <c r="Z144" s="38"/>
      <c r="AA144" s="38" t="s">
        <v>93</v>
      </c>
      <c r="AB144" s="38" t="s">
        <v>604</v>
      </c>
      <c r="AC144" s="109" t="s">
        <v>614</v>
      </c>
      <c r="AD144" s="38" t="s">
        <v>606</v>
      </c>
      <c r="AE144" s="109" t="s">
        <v>615</v>
      </c>
      <c r="AF144" s="48">
        <v>35156.019999999997</v>
      </c>
      <c r="AG144" s="48"/>
      <c r="AH144" s="48">
        <v>50808818.239999995</v>
      </c>
      <c r="AI144" s="38"/>
      <c r="AJ144" s="50"/>
      <c r="AK144" s="50"/>
      <c r="AL144" s="43"/>
      <c r="AM144" s="43"/>
      <c r="AN144" s="43">
        <v>0</v>
      </c>
      <c r="AO144" s="43"/>
      <c r="AP144" s="85"/>
      <c r="AQ144" s="51"/>
      <c r="AR144" s="51"/>
      <c r="AS144" s="51"/>
      <c r="AT144" s="51"/>
      <c r="AU144" s="51"/>
      <c r="AV144" s="51"/>
      <c r="AW144" s="51"/>
      <c r="AX144" s="51"/>
    </row>
    <row r="145" spans="1:50" s="53" customFormat="1" ht="60" hidden="1" customHeight="1" x14ac:dyDescent="0.25">
      <c r="A145" s="36" t="s">
        <v>56</v>
      </c>
      <c r="B145" s="38">
        <v>2015</v>
      </c>
      <c r="C145" s="38" t="s">
        <v>61</v>
      </c>
      <c r="D145" s="37" t="s">
        <v>616</v>
      </c>
      <c r="E145" s="38" t="s">
        <v>422</v>
      </c>
      <c r="F145" s="38" t="s">
        <v>57</v>
      </c>
      <c r="G145" s="121" t="s">
        <v>590</v>
      </c>
      <c r="H145" s="121" t="s">
        <v>617</v>
      </c>
      <c r="I145" s="104">
        <v>23832</v>
      </c>
      <c r="J145" s="48">
        <v>11300000</v>
      </c>
      <c r="K145" s="48">
        <f>6500000</f>
        <v>6500000</v>
      </c>
      <c r="L145" s="69">
        <v>4788700</v>
      </c>
      <c r="M145" s="69">
        <v>0</v>
      </c>
      <c r="N145" s="48">
        <v>5644350</v>
      </c>
      <c r="O145" s="48">
        <v>6500000</v>
      </c>
      <c r="P145" s="48">
        <v>0</v>
      </c>
      <c r="Q145" s="43">
        <f t="shared" ref="Q145:R153" si="74">J145</f>
        <v>11300000</v>
      </c>
      <c r="R145" s="43">
        <f t="shared" si="74"/>
        <v>6500000</v>
      </c>
      <c r="S145" s="44">
        <f t="shared" ref="S145:S153" si="75">R145</f>
        <v>6500000</v>
      </c>
      <c r="T145" s="43">
        <f t="shared" ref="T145:T153" si="76">O145</f>
        <v>6500000</v>
      </c>
      <c r="U145" s="44">
        <f t="shared" ref="U145:U153" si="77">V145</f>
        <v>0</v>
      </c>
      <c r="V145" s="44">
        <f t="shared" ref="V145:V153" si="78">P145</f>
        <v>0</v>
      </c>
      <c r="W145" s="44">
        <f t="shared" ref="W145:W153" si="79">V145</f>
        <v>0</v>
      </c>
      <c r="X145" s="111">
        <f t="shared" si="73"/>
        <v>0</v>
      </c>
      <c r="Y145" s="122">
        <f>W145/T145</f>
        <v>0</v>
      </c>
      <c r="Z145" s="38" t="s">
        <v>618</v>
      </c>
      <c r="AA145" s="38" t="s">
        <v>61</v>
      </c>
      <c r="AB145" s="109" t="s">
        <v>619</v>
      </c>
      <c r="AC145" s="109" t="s">
        <v>620</v>
      </c>
      <c r="AD145" s="38" t="s">
        <v>621</v>
      </c>
      <c r="AE145" s="109" t="s">
        <v>622</v>
      </c>
      <c r="AF145" s="48">
        <v>8043.2</v>
      </c>
      <c r="AG145" s="48"/>
      <c r="AH145" s="48">
        <v>5652393.2000000002</v>
      </c>
      <c r="AI145" s="38"/>
      <c r="AJ145" s="50">
        <f t="shared" si="67"/>
        <v>0</v>
      </c>
      <c r="AK145" s="50">
        <f t="shared" si="68"/>
        <v>6500000</v>
      </c>
      <c r="AL145" s="43">
        <f t="shared" ref="AL145:AL153" si="80">J145*0.001</f>
        <v>11300</v>
      </c>
      <c r="AM145" s="43"/>
      <c r="AN145" s="43">
        <v>4788700</v>
      </c>
      <c r="AO145" s="43"/>
      <c r="AP145" s="85"/>
      <c r="AQ145" s="51" t="s">
        <v>273</v>
      </c>
      <c r="AR145" s="51"/>
      <c r="AS145" s="51"/>
      <c r="AT145" s="51"/>
      <c r="AU145" s="51"/>
      <c r="AV145" s="51"/>
      <c r="AW145" s="51"/>
      <c r="AX145" s="51"/>
    </row>
    <row r="146" spans="1:50" s="53" customFormat="1" ht="60" hidden="1" customHeight="1" x14ac:dyDescent="0.25">
      <c r="A146" s="36" t="s">
        <v>56</v>
      </c>
      <c r="B146" s="38">
        <v>2015</v>
      </c>
      <c r="C146" s="38" t="s">
        <v>61</v>
      </c>
      <c r="D146" s="37" t="s">
        <v>623</v>
      </c>
      <c r="E146" s="38" t="s">
        <v>89</v>
      </c>
      <c r="F146" s="38" t="s">
        <v>57</v>
      </c>
      <c r="G146" s="142" t="s">
        <v>602</v>
      </c>
      <c r="H146" s="142">
        <v>42522</v>
      </c>
      <c r="I146" s="104">
        <v>23832</v>
      </c>
      <c r="J146" s="48">
        <v>3400000</v>
      </c>
      <c r="K146" s="48">
        <v>3396600</v>
      </c>
      <c r="L146" s="69">
        <v>0</v>
      </c>
      <c r="M146" s="69">
        <v>0</v>
      </c>
      <c r="N146" s="48">
        <v>1698300</v>
      </c>
      <c r="O146" s="48">
        <v>3396600</v>
      </c>
      <c r="P146" s="48">
        <v>1018979.97</v>
      </c>
      <c r="Q146" s="43">
        <f t="shared" si="74"/>
        <v>3400000</v>
      </c>
      <c r="R146" s="43">
        <f t="shared" si="74"/>
        <v>3396600</v>
      </c>
      <c r="S146" s="44">
        <f t="shared" si="75"/>
        <v>3396600</v>
      </c>
      <c r="T146" s="43">
        <f t="shared" si="76"/>
        <v>3396600</v>
      </c>
      <c r="U146" s="44">
        <f t="shared" si="77"/>
        <v>1018979.97</v>
      </c>
      <c r="V146" s="44">
        <f t="shared" si="78"/>
        <v>1018979.97</v>
      </c>
      <c r="W146" s="44">
        <f t="shared" si="79"/>
        <v>1018979.97</v>
      </c>
      <c r="X146" s="111">
        <f t="shared" si="73"/>
        <v>0.2999999911676382</v>
      </c>
      <c r="Y146" s="122">
        <f>W146/T146</f>
        <v>0.2999999911676382</v>
      </c>
      <c r="Z146" s="38" t="s">
        <v>624</v>
      </c>
      <c r="AA146" s="38" t="s">
        <v>61</v>
      </c>
      <c r="AB146" s="38" t="s">
        <v>619</v>
      </c>
      <c r="AC146" s="109" t="s">
        <v>625</v>
      </c>
      <c r="AD146" s="38" t="s">
        <v>621</v>
      </c>
      <c r="AE146" s="109" t="s">
        <v>626</v>
      </c>
      <c r="AF146" s="48">
        <v>2420.08</v>
      </c>
      <c r="AG146" s="48"/>
      <c r="AH146" s="48">
        <v>1700720.08</v>
      </c>
      <c r="AI146" s="38"/>
      <c r="AJ146" s="50">
        <f t="shared" si="67"/>
        <v>0</v>
      </c>
      <c r="AK146" s="50">
        <f t="shared" si="68"/>
        <v>2377620.0300000003</v>
      </c>
      <c r="AL146" s="43">
        <f t="shared" si="80"/>
        <v>3400</v>
      </c>
      <c r="AM146" s="43"/>
      <c r="AN146" s="43">
        <v>0</v>
      </c>
      <c r="AO146" s="43"/>
      <c r="AP146" s="85"/>
      <c r="AQ146" s="51" t="s">
        <v>273</v>
      </c>
      <c r="AR146" s="51"/>
      <c r="AS146" s="51"/>
      <c r="AT146" s="51"/>
      <c r="AU146" s="51"/>
      <c r="AV146" s="51"/>
      <c r="AW146" s="51"/>
      <c r="AX146" s="51"/>
    </row>
    <row r="147" spans="1:50" s="53" customFormat="1" ht="60" hidden="1" customHeight="1" x14ac:dyDescent="0.25">
      <c r="A147" s="36" t="s">
        <v>56</v>
      </c>
      <c r="B147" s="38">
        <v>2015</v>
      </c>
      <c r="C147" s="38" t="s">
        <v>61</v>
      </c>
      <c r="D147" s="37" t="s">
        <v>627</v>
      </c>
      <c r="E147" s="38" t="s">
        <v>89</v>
      </c>
      <c r="F147" s="38" t="s">
        <v>57</v>
      </c>
      <c r="G147" s="121" t="s">
        <v>590</v>
      </c>
      <c r="H147" s="121" t="s">
        <v>591</v>
      </c>
      <c r="I147" s="104">
        <v>23832</v>
      </c>
      <c r="J147" s="48">
        <v>1500000</v>
      </c>
      <c r="K147" s="48">
        <f>1309175.22</f>
        <v>1309175.22</v>
      </c>
      <c r="L147" s="69">
        <v>0</v>
      </c>
      <c r="M147" s="69">
        <v>0</v>
      </c>
      <c r="N147" s="48">
        <v>749250</v>
      </c>
      <c r="O147" s="48">
        <v>1309175.22</v>
      </c>
      <c r="P147" s="48">
        <v>392752.57</v>
      </c>
      <c r="Q147" s="43">
        <f t="shared" si="74"/>
        <v>1500000</v>
      </c>
      <c r="R147" s="43">
        <f t="shared" si="74"/>
        <v>1309175.22</v>
      </c>
      <c r="S147" s="44">
        <f t="shared" si="75"/>
        <v>1309175.22</v>
      </c>
      <c r="T147" s="43">
        <f t="shared" si="76"/>
        <v>1309175.22</v>
      </c>
      <c r="U147" s="44">
        <f t="shared" si="77"/>
        <v>392752.57</v>
      </c>
      <c r="V147" s="44">
        <f t="shared" si="78"/>
        <v>392752.57</v>
      </c>
      <c r="W147" s="44">
        <f t="shared" si="79"/>
        <v>392752.57</v>
      </c>
      <c r="X147" s="111">
        <f t="shared" si="73"/>
        <v>0.30000000305535879</v>
      </c>
      <c r="Y147" s="122">
        <f>W147/T147</f>
        <v>0.30000000305535879</v>
      </c>
      <c r="Z147" s="38" t="s">
        <v>628</v>
      </c>
      <c r="AA147" s="38" t="s">
        <v>61</v>
      </c>
      <c r="AB147" s="38" t="s">
        <v>619</v>
      </c>
      <c r="AC147" s="109" t="s">
        <v>629</v>
      </c>
      <c r="AD147" s="38" t="s">
        <v>621</v>
      </c>
      <c r="AE147" s="109" t="s">
        <v>630</v>
      </c>
      <c r="AF147" s="48">
        <v>1011.71</v>
      </c>
      <c r="AG147" s="48"/>
      <c r="AH147" s="48">
        <v>357509.14</v>
      </c>
      <c r="AI147" s="38"/>
      <c r="AJ147" s="50">
        <f t="shared" si="67"/>
        <v>0</v>
      </c>
      <c r="AK147" s="50">
        <f t="shared" si="68"/>
        <v>916422.64999999991</v>
      </c>
      <c r="AL147" s="43">
        <f t="shared" si="80"/>
        <v>1500</v>
      </c>
      <c r="AM147" s="43"/>
      <c r="AN147" s="43">
        <v>189324.78000000003</v>
      </c>
      <c r="AO147" s="43"/>
      <c r="AP147" s="85"/>
      <c r="AQ147" s="51" t="s">
        <v>273</v>
      </c>
      <c r="AR147" s="51"/>
      <c r="AS147" s="51"/>
      <c r="AT147" s="51"/>
      <c r="AU147" s="51"/>
      <c r="AV147" s="51"/>
      <c r="AW147" s="51"/>
      <c r="AX147" s="51"/>
    </row>
    <row r="148" spans="1:50" s="53" customFormat="1" ht="60" hidden="1" customHeight="1" x14ac:dyDescent="0.25">
      <c r="A148" s="36" t="s">
        <v>56</v>
      </c>
      <c r="B148" s="38">
        <v>2015</v>
      </c>
      <c r="C148" s="38" t="s">
        <v>61</v>
      </c>
      <c r="D148" s="37" t="s">
        <v>631</v>
      </c>
      <c r="E148" s="38" t="s">
        <v>59</v>
      </c>
      <c r="F148" s="38" t="s">
        <v>90</v>
      </c>
      <c r="G148" s="143" t="s">
        <v>602</v>
      </c>
      <c r="H148" s="143">
        <v>42614</v>
      </c>
      <c r="I148" s="104">
        <v>1134842</v>
      </c>
      <c r="J148" s="48">
        <v>16000000</v>
      </c>
      <c r="K148" s="48">
        <f>12928626.35</f>
        <v>12928626.35</v>
      </c>
      <c r="L148" s="69">
        <v>0</v>
      </c>
      <c r="M148" s="69">
        <v>0</v>
      </c>
      <c r="N148" s="48">
        <v>4795200</v>
      </c>
      <c r="O148" s="48">
        <v>12928626.35</v>
      </c>
      <c r="P148" s="48">
        <v>0</v>
      </c>
      <c r="Q148" s="43">
        <f t="shared" si="74"/>
        <v>16000000</v>
      </c>
      <c r="R148" s="43">
        <f t="shared" si="74"/>
        <v>12928626.35</v>
      </c>
      <c r="S148" s="44">
        <f t="shared" si="75"/>
        <v>12928626.35</v>
      </c>
      <c r="T148" s="43">
        <f t="shared" si="76"/>
        <v>12928626.35</v>
      </c>
      <c r="U148" s="44">
        <f t="shared" si="77"/>
        <v>0</v>
      </c>
      <c r="V148" s="44">
        <f t="shared" si="78"/>
        <v>0</v>
      </c>
      <c r="W148" s="44">
        <f t="shared" si="79"/>
        <v>0</v>
      </c>
      <c r="X148" s="111">
        <f t="shared" si="73"/>
        <v>0</v>
      </c>
      <c r="Y148" s="122">
        <f>W148/T148</f>
        <v>0</v>
      </c>
      <c r="Z148" s="38" t="s">
        <v>632</v>
      </c>
      <c r="AA148" s="38" t="s">
        <v>593</v>
      </c>
      <c r="AB148" s="38" t="s">
        <v>604</v>
      </c>
      <c r="AC148" s="109" t="s">
        <v>633</v>
      </c>
      <c r="AD148" s="38" t="s">
        <v>606</v>
      </c>
      <c r="AE148" s="109" t="s">
        <v>634</v>
      </c>
      <c r="AF148" s="48">
        <v>0</v>
      </c>
      <c r="AG148" s="48"/>
      <c r="AH148" s="48">
        <v>4795200</v>
      </c>
      <c r="AI148" s="38"/>
      <c r="AJ148" s="50">
        <f t="shared" si="67"/>
        <v>0</v>
      </c>
      <c r="AK148" s="50">
        <f t="shared" si="68"/>
        <v>12928626.35</v>
      </c>
      <c r="AL148" s="43">
        <f t="shared" si="80"/>
        <v>16000</v>
      </c>
      <c r="AM148" s="43"/>
      <c r="AN148" s="43">
        <v>3055373.6500000004</v>
      </c>
      <c r="AO148" s="43"/>
      <c r="AP148" s="85"/>
      <c r="AQ148" s="51" t="s">
        <v>273</v>
      </c>
      <c r="AR148" s="51"/>
      <c r="AS148" s="51"/>
      <c r="AT148" s="51"/>
      <c r="AU148" s="51"/>
      <c r="AV148" s="51"/>
      <c r="AW148" s="51"/>
      <c r="AX148" s="51"/>
    </row>
    <row r="149" spans="1:50" s="53" customFormat="1" ht="60" hidden="1" customHeight="1" x14ac:dyDescent="0.25">
      <c r="A149" s="36" t="s">
        <v>56</v>
      </c>
      <c r="B149" s="38">
        <v>2015</v>
      </c>
      <c r="C149" s="38" t="s">
        <v>560</v>
      </c>
      <c r="D149" s="37" t="s">
        <v>635</v>
      </c>
      <c r="E149" s="38"/>
      <c r="F149" s="38" t="s">
        <v>108</v>
      </c>
      <c r="G149" s="143"/>
      <c r="H149" s="143"/>
      <c r="I149" s="104"/>
      <c r="J149" s="48">
        <v>200000</v>
      </c>
      <c r="K149" s="48">
        <v>0</v>
      </c>
      <c r="L149" s="69"/>
      <c r="M149" s="69"/>
      <c r="N149" s="48"/>
      <c r="O149" s="48"/>
      <c r="P149" s="48"/>
      <c r="Q149" s="43">
        <f t="shared" si="74"/>
        <v>200000</v>
      </c>
      <c r="R149" s="43">
        <f t="shared" si="74"/>
        <v>0</v>
      </c>
      <c r="S149" s="44">
        <f t="shared" si="75"/>
        <v>0</v>
      </c>
      <c r="T149" s="43">
        <f t="shared" si="76"/>
        <v>0</v>
      </c>
      <c r="U149" s="44">
        <f t="shared" si="77"/>
        <v>0</v>
      </c>
      <c r="V149" s="44">
        <f t="shared" si="78"/>
        <v>0</v>
      </c>
      <c r="W149" s="44">
        <f t="shared" si="79"/>
        <v>0</v>
      </c>
      <c r="X149" s="111"/>
      <c r="Y149" s="122"/>
      <c r="Z149" s="38"/>
      <c r="AA149" s="38"/>
      <c r="AB149" s="38"/>
      <c r="AC149" s="109"/>
      <c r="AD149" s="38"/>
      <c r="AE149" s="109"/>
      <c r="AF149" s="48"/>
      <c r="AG149" s="48"/>
      <c r="AH149" s="48"/>
      <c r="AI149" s="38"/>
      <c r="AJ149" s="50"/>
      <c r="AK149" s="50"/>
      <c r="AL149" s="43">
        <f t="shared" si="80"/>
        <v>200</v>
      </c>
      <c r="AM149" s="43"/>
      <c r="AN149" s="43"/>
      <c r="AO149" s="43"/>
      <c r="AP149" s="85"/>
      <c r="AQ149" s="51"/>
      <c r="AR149" s="51"/>
      <c r="AS149" s="51"/>
      <c r="AT149" s="51"/>
      <c r="AU149" s="51"/>
      <c r="AV149" s="51"/>
      <c r="AW149" s="51"/>
      <c r="AX149" s="51"/>
    </row>
    <row r="150" spans="1:50" s="53" customFormat="1" ht="60" hidden="1" customHeight="1" x14ac:dyDescent="0.25">
      <c r="A150" s="36" t="s">
        <v>56</v>
      </c>
      <c r="B150" s="38">
        <v>2015</v>
      </c>
      <c r="C150" s="38" t="s">
        <v>70</v>
      </c>
      <c r="D150" s="37" t="s">
        <v>636</v>
      </c>
      <c r="E150" s="38" t="s">
        <v>637</v>
      </c>
      <c r="F150" s="38" t="s">
        <v>90</v>
      </c>
      <c r="G150" s="143" t="s">
        <v>602</v>
      </c>
      <c r="H150" s="143">
        <v>42491</v>
      </c>
      <c r="I150" s="104"/>
      <c r="J150" s="48">
        <v>120000</v>
      </c>
      <c r="K150" s="48">
        <f>77149.09</f>
        <v>77149.09</v>
      </c>
      <c r="L150" s="69">
        <v>0</v>
      </c>
      <c r="M150" s="69">
        <v>0</v>
      </c>
      <c r="N150" s="48">
        <v>59940</v>
      </c>
      <c r="O150" s="48">
        <v>77149.09</v>
      </c>
      <c r="P150" s="48">
        <v>0</v>
      </c>
      <c r="Q150" s="43">
        <f t="shared" si="74"/>
        <v>120000</v>
      </c>
      <c r="R150" s="43">
        <f t="shared" si="74"/>
        <v>77149.09</v>
      </c>
      <c r="S150" s="44">
        <f t="shared" si="75"/>
        <v>77149.09</v>
      </c>
      <c r="T150" s="43">
        <f t="shared" si="76"/>
        <v>77149.09</v>
      </c>
      <c r="U150" s="44">
        <f t="shared" si="77"/>
        <v>0</v>
      </c>
      <c r="V150" s="44">
        <f t="shared" si="78"/>
        <v>0</v>
      </c>
      <c r="W150" s="44">
        <f t="shared" si="79"/>
        <v>0</v>
      </c>
      <c r="X150" s="111">
        <f t="shared" si="73"/>
        <v>0</v>
      </c>
      <c r="Y150" s="122">
        <f>W150/T150</f>
        <v>0</v>
      </c>
      <c r="Z150" s="38" t="s">
        <v>638</v>
      </c>
      <c r="AA150" s="38" t="s">
        <v>593</v>
      </c>
      <c r="AB150" s="38" t="s">
        <v>604</v>
      </c>
      <c r="AC150" s="109" t="s">
        <v>639</v>
      </c>
      <c r="AD150" s="38" t="s">
        <v>606</v>
      </c>
      <c r="AE150" s="109" t="s">
        <v>640</v>
      </c>
      <c r="AF150" s="48">
        <v>0</v>
      </c>
      <c r="AG150" s="48"/>
      <c r="AH150" s="48">
        <v>59940</v>
      </c>
      <c r="AI150" s="38"/>
      <c r="AJ150" s="50">
        <f t="shared" si="67"/>
        <v>0</v>
      </c>
      <c r="AK150" s="50">
        <f t="shared" si="68"/>
        <v>77149.09</v>
      </c>
      <c r="AL150" s="43">
        <f t="shared" si="80"/>
        <v>120</v>
      </c>
      <c r="AM150" s="43"/>
      <c r="AN150" s="43">
        <v>42730.91</v>
      </c>
      <c r="AO150" s="43"/>
      <c r="AP150" s="85"/>
      <c r="AQ150" s="51" t="s">
        <v>273</v>
      </c>
      <c r="AR150" s="51"/>
      <c r="AS150" s="51"/>
      <c r="AT150" s="51"/>
      <c r="AU150" s="51"/>
      <c r="AV150" s="51"/>
      <c r="AW150" s="51"/>
      <c r="AX150" s="51"/>
    </row>
    <row r="151" spans="1:50" s="53" customFormat="1" ht="60" hidden="1" customHeight="1" x14ac:dyDescent="0.25">
      <c r="A151" s="36" t="s">
        <v>56</v>
      </c>
      <c r="B151" s="38">
        <v>2015</v>
      </c>
      <c r="C151" s="38" t="s">
        <v>560</v>
      </c>
      <c r="D151" s="37" t="s">
        <v>641</v>
      </c>
      <c r="E151" s="38"/>
      <c r="F151" s="38" t="s">
        <v>108</v>
      </c>
      <c r="G151" s="143"/>
      <c r="H151" s="143"/>
      <c r="I151" s="104"/>
      <c r="J151" s="48">
        <v>2500000</v>
      </c>
      <c r="K151" s="48">
        <v>0</v>
      </c>
      <c r="L151" s="69"/>
      <c r="M151" s="69"/>
      <c r="N151" s="48"/>
      <c r="O151" s="48"/>
      <c r="P151" s="48"/>
      <c r="Q151" s="43">
        <f t="shared" si="74"/>
        <v>2500000</v>
      </c>
      <c r="R151" s="43">
        <f t="shared" si="74"/>
        <v>0</v>
      </c>
      <c r="S151" s="44">
        <f t="shared" si="75"/>
        <v>0</v>
      </c>
      <c r="T151" s="43">
        <f t="shared" si="76"/>
        <v>0</v>
      </c>
      <c r="U151" s="44">
        <f t="shared" si="77"/>
        <v>0</v>
      </c>
      <c r="V151" s="44">
        <f t="shared" si="78"/>
        <v>0</v>
      </c>
      <c r="W151" s="44">
        <f t="shared" si="79"/>
        <v>0</v>
      </c>
      <c r="X151" s="111"/>
      <c r="Y151" s="122"/>
      <c r="Z151" s="38"/>
      <c r="AA151" s="38"/>
      <c r="AB151" s="38"/>
      <c r="AC151" s="109"/>
      <c r="AD151" s="38"/>
      <c r="AE151" s="109"/>
      <c r="AF151" s="48"/>
      <c r="AG151" s="48"/>
      <c r="AH151" s="48"/>
      <c r="AI151" s="38"/>
      <c r="AJ151" s="50"/>
      <c r="AK151" s="50"/>
      <c r="AL151" s="43">
        <f t="shared" si="80"/>
        <v>2500</v>
      </c>
      <c r="AM151" s="43"/>
      <c r="AN151" s="43"/>
      <c r="AO151" s="43"/>
      <c r="AP151" s="85"/>
      <c r="AQ151" s="51"/>
      <c r="AR151" s="51"/>
      <c r="AS151" s="51"/>
      <c r="AT151" s="51"/>
      <c r="AU151" s="51"/>
      <c r="AV151" s="51"/>
      <c r="AW151" s="51"/>
      <c r="AX151" s="51"/>
    </row>
    <row r="152" spans="1:50" s="53" customFormat="1" ht="60" hidden="1" customHeight="1" x14ac:dyDescent="0.25">
      <c r="A152" s="36" t="s">
        <v>56</v>
      </c>
      <c r="B152" s="38">
        <v>2015</v>
      </c>
      <c r="C152" s="38" t="s">
        <v>347</v>
      </c>
      <c r="D152" s="37" t="s">
        <v>642</v>
      </c>
      <c r="E152" s="38" t="s">
        <v>222</v>
      </c>
      <c r="F152" s="38" t="s">
        <v>167</v>
      </c>
      <c r="G152" s="143" t="s">
        <v>602</v>
      </c>
      <c r="H152" s="142">
        <v>42461</v>
      </c>
      <c r="I152" s="104">
        <v>68796</v>
      </c>
      <c r="J152" s="48">
        <v>20175000</v>
      </c>
      <c r="K152" s="48">
        <f>20154825</f>
        <v>20154825</v>
      </c>
      <c r="L152" s="69">
        <v>0</v>
      </c>
      <c r="M152" s="69">
        <v>0</v>
      </c>
      <c r="N152" s="48">
        <v>10077412.5</v>
      </c>
      <c r="O152" s="48">
        <v>20154825</v>
      </c>
      <c r="P152" s="48">
        <v>10077412.5</v>
      </c>
      <c r="Q152" s="43">
        <f t="shared" si="74"/>
        <v>20175000</v>
      </c>
      <c r="R152" s="43">
        <f t="shared" si="74"/>
        <v>20154825</v>
      </c>
      <c r="S152" s="44">
        <f t="shared" si="75"/>
        <v>20154825</v>
      </c>
      <c r="T152" s="43">
        <f t="shared" si="76"/>
        <v>20154825</v>
      </c>
      <c r="U152" s="44">
        <f t="shared" si="77"/>
        <v>10077412.5</v>
      </c>
      <c r="V152" s="44">
        <f t="shared" si="78"/>
        <v>10077412.5</v>
      </c>
      <c r="W152" s="44">
        <f t="shared" si="79"/>
        <v>10077412.5</v>
      </c>
      <c r="X152" s="111">
        <f t="shared" si="73"/>
        <v>0.5</v>
      </c>
      <c r="Y152" s="122">
        <f t="shared" ref="Y152:Y153" si="81">W152/T152</f>
        <v>0.5</v>
      </c>
      <c r="Z152" s="38" t="s">
        <v>643</v>
      </c>
      <c r="AA152" s="38" t="s">
        <v>644</v>
      </c>
      <c r="AB152" s="38" t="s">
        <v>645</v>
      </c>
      <c r="AC152" s="109" t="s">
        <v>646</v>
      </c>
      <c r="AD152" s="38" t="s">
        <v>596</v>
      </c>
      <c r="AE152" s="109" t="s">
        <v>647</v>
      </c>
      <c r="AF152" s="48">
        <v>10.68</v>
      </c>
      <c r="AG152" s="48"/>
      <c r="AH152" s="48">
        <v>10077412.5</v>
      </c>
      <c r="AI152" s="38"/>
      <c r="AJ152" s="50">
        <f t="shared" si="67"/>
        <v>0</v>
      </c>
      <c r="AK152" s="50">
        <f t="shared" si="68"/>
        <v>10077412.5</v>
      </c>
      <c r="AL152" s="43">
        <f t="shared" si="80"/>
        <v>20175</v>
      </c>
      <c r="AM152" s="43"/>
      <c r="AN152" s="43">
        <v>0</v>
      </c>
      <c r="AO152" s="43"/>
      <c r="AP152" s="85"/>
      <c r="AQ152" s="51" t="s">
        <v>273</v>
      </c>
      <c r="AR152" s="51"/>
      <c r="AS152" s="51"/>
      <c r="AT152" s="51"/>
      <c r="AU152" s="51"/>
      <c r="AV152" s="51"/>
      <c r="AW152" s="51"/>
      <c r="AX152" s="51"/>
    </row>
    <row r="153" spans="1:50" s="53" customFormat="1" ht="60" hidden="1" customHeight="1" x14ac:dyDescent="0.25">
      <c r="A153" s="36" t="s">
        <v>56</v>
      </c>
      <c r="B153" s="38">
        <v>2015</v>
      </c>
      <c r="C153" s="38" t="s">
        <v>73</v>
      </c>
      <c r="D153" s="37" t="s">
        <v>648</v>
      </c>
      <c r="E153" s="38"/>
      <c r="F153" s="38" t="s">
        <v>90</v>
      </c>
      <c r="G153" s="143">
        <v>42309</v>
      </c>
      <c r="H153" s="143">
        <v>42644</v>
      </c>
      <c r="I153" s="104">
        <v>12300</v>
      </c>
      <c r="J153" s="48">
        <v>0</v>
      </c>
      <c r="K153" s="48">
        <v>23350000</v>
      </c>
      <c r="L153" s="69">
        <v>0</v>
      </c>
      <c r="M153" s="69">
        <v>0</v>
      </c>
      <c r="N153" s="48">
        <v>6997995</v>
      </c>
      <c r="O153" s="48">
        <v>23326650</v>
      </c>
      <c r="P153" s="48">
        <v>0</v>
      </c>
      <c r="Q153" s="43">
        <f t="shared" si="74"/>
        <v>0</v>
      </c>
      <c r="R153" s="43">
        <f t="shared" si="74"/>
        <v>23350000</v>
      </c>
      <c r="S153" s="44">
        <f t="shared" si="75"/>
        <v>23350000</v>
      </c>
      <c r="T153" s="43">
        <f t="shared" si="76"/>
        <v>23326650</v>
      </c>
      <c r="U153" s="44">
        <f t="shared" si="77"/>
        <v>0</v>
      </c>
      <c r="V153" s="44">
        <f t="shared" si="78"/>
        <v>0</v>
      </c>
      <c r="W153" s="44">
        <f t="shared" si="79"/>
        <v>0</v>
      </c>
      <c r="X153" s="111">
        <f t="shared" si="73"/>
        <v>0</v>
      </c>
      <c r="Y153" s="122">
        <f t="shared" si="81"/>
        <v>0</v>
      </c>
      <c r="Z153" s="38" t="s">
        <v>649</v>
      </c>
      <c r="AA153" s="38" t="s">
        <v>593</v>
      </c>
      <c r="AB153" s="38" t="s">
        <v>604</v>
      </c>
      <c r="AC153" s="38">
        <v>70086628595</v>
      </c>
      <c r="AD153" s="38" t="s">
        <v>650</v>
      </c>
      <c r="AE153" s="109" t="s">
        <v>651</v>
      </c>
      <c r="AF153" s="48">
        <v>257.41000000000003</v>
      </c>
      <c r="AG153" s="48"/>
      <c r="AH153" s="48">
        <v>6998252.4100000001</v>
      </c>
      <c r="AI153" s="38"/>
      <c r="AJ153" s="50"/>
      <c r="AK153" s="50">
        <f t="shared" si="68"/>
        <v>23326650</v>
      </c>
      <c r="AL153" s="43">
        <f t="shared" si="80"/>
        <v>0</v>
      </c>
      <c r="AM153" s="43"/>
      <c r="AN153" s="43">
        <v>0</v>
      </c>
      <c r="AO153" s="43"/>
      <c r="AP153" s="85"/>
      <c r="AQ153" s="51"/>
      <c r="AR153" s="51"/>
      <c r="AS153" s="51"/>
      <c r="AT153" s="51"/>
      <c r="AU153" s="51"/>
      <c r="AV153" s="51"/>
      <c r="AW153" s="51"/>
      <c r="AX153" s="51"/>
    </row>
    <row r="154" spans="1:50" hidden="1" x14ac:dyDescent="0.25">
      <c r="A154" s="135"/>
      <c r="B154" s="136"/>
      <c r="C154" s="2"/>
      <c r="D154" s="2"/>
      <c r="E154" s="2"/>
      <c r="F154" s="2"/>
      <c r="J154" s="137">
        <f>SUBTOTAL(9,J10:J153)</f>
        <v>300000000</v>
      </c>
      <c r="K154" s="137">
        <f>SUBTOTAL(9,K10:K136)</f>
        <v>317996066.01999998</v>
      </c>
      <c r="N154" s="137">
        <f t="shared" ref="N154:W154" si="82">SUBTOTAL(9,N10:N136)</f>
        <v>300000000</v>
      </c>
      <c r="O154" s="137">
        <f t="shared" si="82"/>
        <v>317706126.99000001</v>
      </c>
      <c r="P154" s="137">
        <f t="shared" si="82"/>
        <v>317493167.93000001</v>
      </c>
      <c r="Q154" s="137">
        <f t="shared" si="82"/>
        <v>300000000</v>
      </c>
      <c r="R154" s="137">
        <f t="shared" si="82"/>
        <v>317996066.01999998</v>
      </c>
      <c r="S154" s="137">
        <f t="shared" si="82"/>
        <v>300000000</v>
      </c>
      <c r="T154" s="137">
        <f t="shared" si="82"/>
        <v>317706126.99000001</v>
      </c>
      <c r="U154" s="137">
        <f t="shared" si="82"/>
        <v>317493167.93000001</v>
      </c>
      <c r="V154" s="137">
        <f t="shared" si="82"/>
        <v>317493167.93000001</v>
      </c>
      <c r="W154" s="137">
        <f t="shared" si="82"/>
        <v>317493167.93000001</v>
      </c>
      <c r="X154" s="138"/>
      <c r="AJ154" s="137">
        <f>SUBTOTAL(9,AJ10:AJ136)</f>
        <v>289939.02999999933</v>
      </c>
      <c r="AK154" s="137">
        <f>SUBTOTAL(9,AK10:AK136)</f>
        <v>212959.06000000052</v>
      </c>
      <c r="AN154" s="137">
        <f>SUBTOTAL(9,AN10:AN136)</f>
        <v>190461.45</v>
      </c>
      <c r="AO154" s="137">
        <f>SUBTOTAL(9,AO10:AO136)</f>
        <v>7135.59</v>
      </c>
    </row>
    <row r="155" spans="1:50" hidden="1" x14ac:dyDescent="0.25">
      <c r="A155" s="2"/>
      <c r="B155" s="2"/>
      <c r="C155" s="2"/>
      <c r="D155" s="2"/>
      <c r="E155" s="2"/>
      <c r="F155" s="2"/>
      <c r="J155" s="13"/>
      <c r="K155" s="13"/>
      <c r="N155" s="13"/>
      <c r="O155" s="13"/>
      <c r="P155" s="13"/>
      <c r="Q155" s="13"/>
      <c r="R155" s="13"/>
      <c r="S155" s="13"/>
      <c r="T155" s="13"/>
      <c r="U155" s="13"/>
      <c r="V155" s="13"/>
      <c r="W155" s="13"/>
    </row>
    <row r="156" spans="1:50" hidden="1" x14ac:dyDescent="0.25">
      <c r="I156" s="139"/>
      <c r="J156" s="137"/>
      <c r="O156" s="140">
        <f>J154-O154</f>
        <v>-17706126.99000001</v>
      </c>
      <c r="P156" s="140">
        <f>O154-P154</f>
        <v>212959.06000000238</v>
      </c>
      <c r="Q156" s="13"/>
    </row>
    <row r="157" spans="1:50" x14ac:dyDescent="0.25">
      <c r="I157" s="139"/>
      <c r="J157" s="137"/>
      <c r="K157" s="137"/>
      <c r="L157" s="141"/>
      <c r="P157" s="137"/>
      <c r="Q157" s="13"/>
    </row>
    <row r="158" spans="1:50" x14ac:dyDescent="0.25">
      <c r="I158" s="139"/>
      <c r="J158" s="137"/>
      <c r="K158" s="137"/>
      <c r="L158" s="141"/>
      <c r="P158" s="137"/>
      <c r="Q158" s="13"/>
    </row>
    <row r="159" spans="1:50" x14ac:dyDescent="0.25">
      <c r="I159" s="139"/>
      <c r="J159" s="137"/>
      <c r="K159" s="137"/>
      <c r="L159" s="141"/>
      <c r="P159" s="137"/>
      <c r="Q159" s="13"/>
    </row>
    <row r="160" spans="1:50" x14ac:dyDescent="0.25">
      <c r="I160" s="139"/>
      <c r="J160" s="137"/>
      <c r="K160" s="137"/>
      <c r="L160" s="141"/>
      <c r="P160" s="137"/>
      <c r="Q160" s="13"/>
    </row>
    <row r="161" spans="9:17" x14ac:dyDescent="0.25">
      <c r="I161" s="139"/>
      <c r="J161" s="137"/>
      <c r="K161" s="137"/>
      <c r="L161" s="141"/>
      <c r="P161" s="137"/>
      <c r="Q161" s="13"/>
    </row>
    <row r="162" spans="9:17" x14ac:dyDescent="0.25">
      <c r="Q162" s="13"/>
    </row>
    <row r="163" spans="9:17" x14ac:dyDescent="0.25">
      <c r="Q163" s="13"/>
    </row>
    <row r="164" spans="9:17" x14ac:dyDescent="0.25">
      <c r="Q164" s="137"/>
    </row>
  </sheetData>
  <sheetProtection password="CB20" sheet="1" objects="1" scenarios="1" autoFilter="0"/>
  <autoFilter ref="A9:AX156">
    <filterColumn colId="0">
      <customFilters>
        <customFilter operator="notEqual" val=" "/>
      </customFilters>
    </filterColumn>
    <filterColumn colId="1">
      <filters>
        <filter val="2008"/>
      </filters>
    </filterColumn>
    <filterColumn colId="37" showButton="0"/>
  </autoFilter>
  <mergeCells count="165">
    <mergeCell ref="A137:A140"/>
    <mergeCell ref="A142:A144"/>
    <mergeCell ref="A115:A117"/>
    <mergeCell ref="B115:B117"/>
    <mergeCell ref="C115:C117"/>
    <mergeCell ref="A118:A120"/>
    <mergeCell ref="B118:B120"/>
    <mergeCell ref="C118:C120"/>
    <mergeCell ref="A100:A103"/>
    <mergeCell ref="B100:B103"/>
    <mergeCell ref="C100:C103"/>
    <mergeCell ref="A111:A113"/>
    <mergeCell ref="B111:B113"/>
    <mergeCell ref="C111:C113"/>
    <mergeCell ref="A92:A94"/>
    <mergeCell ref="B92:B94"/>
    <mergeCell ref="C92:C94"/>
    <mergeCell ref="A96:A99"/>
    <mergeCell ref="B96:B99"/>
    <mergeCell ref="C96:C99"/>
    <mergeCell ref="M84:M85"/>
    <mergeCell ref="N84:N85"/>
    <mergeCell ref="Q84:Q85"/>
    <mergeCell ref="R84:R85"/>
    <mergeCell ref="Z84:Z85"/>
    <mergeCell ref="AA84:AA85"/>
    <mergeCell ref="F84:F85"/>
    <mergeCell ref="G84:G85"/>
    <mergeCell ref="H84:H85"/>
    <mergeCell ref="I84:I85"/>
    <mergeCell ref="J84:J85"/>
    <mergeCell ref="K84:K85"/>
    <mergeCell ref="AF63:AF66"/>
    <mergeCell ref="AG63:AG66"/>
    <mergeCell ref="AH63:AH66"/>
    <mergeCell ref="AO63:AO66"/>
    <mergeCell ref="AF70:AF71"/>
    <mergeCell ref="A84:A85"/>
    <mergeCell ref="B84:B85"/>
    <mergeCell ref="C84:C85"/>
    <mergeCell ref="D84:D85"/>
    <mergeCell ref="E84:E85"/>
    <mergeCell ref="AF39:AF40"/>
    <mergeCell ref="AG39:AG40"/>
    <mergeCell ref="AH39:AH40"/>
    <mergeCell ref="AI39:AI40"/>
    <mergeCell ref="A56:A58"/>
    <mergeCell ref="B56:B58"/>
    <mergeCell ref="C56:C58"/>
    <mergeCell ref="D56:D58"/>
    <mergeCell ref="E56:E58"/>
    <mergeCell ref="Z39:Z40"/>
    <mergeCell ref="AA39:AA40"/>
    <mergeCell ref="AB39:AB40"/>
    <mergeCell ref="AC39:AC40"/>
    <mergeCell ref="AD39:AD40"/>
    <mergeCell ref="AE39:AE40"/>
    <mergeCell ref="W32:W33"/>
    <mergeCell ref="Z32:Z33"/>
    <mergeCell ref="AA32:AA33"/>
    <mergeCell ref="A39:A40"/>
    <mergeCell ref="B39:B40"/>
    <mergeCell ref="C39:C40"/>
    <mergeCell ref="D39:D40"/>
    <mergeCell ref="E39:E40"/>
    <mergeCell ref="F39:F40"/>
    <mergeCell ref="I39:I40"/>
    <mergeCell ref="I32:I33"/>
    <mergeCell ref="O32:O33"/>
    <mergeCell ref="P32:P33"/>
    <mergeCell ref="T32:T33"/>
    <mergeCell ref="U32:U33"/>
    <mergeCell ref="V32:V33"/>
    <mergeCell ref="A32:A33"/>
    <mergeCell ref="B32:B33"/>
    <mergeCell ref="C32:C33"/>
    <mergeCell ref="D32:D33"/>
    <mergeCell ref="E32:E33"/>
    <mergeCell ref="F32:F33"/>
    <mergeCell ref="AC14:AC15"/>
    <mergeCell ref="AD14:AD15"/>
    <mergeCell ref="AE14:AE15"/>
    <mergeCell ref="AI14:AI15"/>
    <mergeCell ref="Z30:Z31"/>
    <mergeCell ref="AA30:AA31"/>
    <mergeCell ref="U14:U15"/>
    <mergeCell ref="V14:V15"/>
    <mergeCell ref="W14:W15"/>
    <mergeCell ref="Z14:Z15"/>
    <mergeCell ref="AA14:AA15"/>
    <mergeCell ref="AB14:AB15"/>
    <mergeCell ref="AH11:AH13"/>
    <mergeCell ref="AI11:AI13"/>
    <mergeCell ref="A14:A15"/>
    <mergeCell ref="B14:B15"/>
    <mergeCell ref="C14:C15"/>
    <mergeCell ref="E14:E15"/>
    <mergeCell ref="F14:F15"/>
    <mergeCell ref="O14:O15"/>
    <mergeCell ref="P14:P15"/>
    <mergeCell ref="T14:T15"/>
    <mergeCell ref="AB11:AB13"/>
    <mergeCell ref="AC11:AC13"/>
    <mergeCell ref="AD11:AD13"/>
    <mergeCell ref="AE11:AE13"/>
    <mergeCell ref="AF11:AF13"/>
    <mergeCell ref="AG11:AG13"/>
    <mergeCell ref="V11:V13"/>
    <mergeCell ref="W11:W13"/>
    <mergeCell ref="X11:X13"/>
    <mergeCell ref="Y11:Y13"/>
    <mergeCell ref="Z11:Z13"/>
    <mergeCell ref="AA11:AA13"/>
    <mergeCell ref="AV8:AV9"/>
    <mergeCell ref="AW8:AW9"/>
    <mergeCell ref="AX8:AX9"/>
    <mergeCell ref="A11:A13"/>
    <mergeCell ref="B11:B13"/>
    <mergeCell ref="C11:C13"/>
    <mergeCell ref="E11:E13"/>
    <mergeCell ref="F11:F13"/>
    <mergeCell ref="T11:T13"/>
    <mergeCell ref="U11:U13"/>
    <mergeCell ref="AP8:AP9"/>
    <mergeCell ref="AQ8:AQ9"/>
    <mergeCell ref="AR8:AR9"/>
    <mergeCell ref="AS8:AS9"/>
    <mergeCell ref="AT8:AT9"/>
    <mergeCell ref="AU8:AU9"/>
    <mergeCell ref="AH8:AH9"/>
    <mergeCell ref="AI8:AI9"/>
    <mergeCell ref="AJ8:AJ9"/>
    <mergeCell ref="AK8:AK9"/>
    <mergeCell ref="AL8:AM9"/>
    <mergeCell ref="AN8:AO8"/>
    <mergeCell ref="AB8:AB9"/>
    <mergeCell ref="AC8:AC9"/>
    <mergeCell ref="AD8:AD9"/>
    <mergeCell ref="AE8:AE9"/>
    <mergeCell ref="AF8:AF9"/>
    <mergeCell ref="AG8:AG9"/>
    <mergeCell ref="M8:M9"/>
    <mergeCell ref="N8:N9"/>
    <mergeCell ref="O8:O9"/>
    <mergeCell ref="P8:P9"/>
    <mergeCell ref="Q8:X8"/>
    <mergeCell ref="Z8:AA8"/>
    <mergeCell ref="G8:G9"/>
    <mergeCell ref="H8:H9"/>
    <mergeCell ref="I8:I9"/>
    <mergeCell ref="J8:J9"/>
    <mergeCell ref="K8:K9"/>
    <mergeCell ref="L8:L9"/>
    <mergeCell ref="A8:A9"/>
    <mergeCell ref="B8:B9"/>
    <mergeCell ref="C8:C9"/>
    <mergeCell ref="D8:D9"/>
    <mergeCell ref="E8:E9"/>
    <mergeCell ref="F8:F9"/>
    <mergeCell ref="N2:P2"/>
    <mergeCell ref="C3:I3"/>
    <mergeCell ref="N3:P3"/>
    <mergeCell ref="C4:E4"/>
    <mergeCell ref="G4:I5"/>
    <mergeCell ref="N4:P4"/>
  </mergeCells>
  <conditionalFormatting sqref="AQ10 AQ134:AQ153 AQ86:AQ92 AQ60:AQ84 AQ41:AQ57">
    <cfRule type="containsText" dxfId="223" priority="37" stopIfTrue="1" operator="containsText" text="DEFINICIÓN">
      <formula>NOT(ISERROR(SEARCH("DEFINICIÓN",AQ10)))</formula>
    </cfRule>
    <cfRule type="containsText" dxfId="222" priority="38" operator="containsText" text="CANCELADA">
      <formula>NOT(ISERROR(SEARCH("CANCELADA",AQ10)))</formula>
    </cfRule>
    <cfRule type="containsText" dxfId="221" priority="39" stopIfTrue="1" operator="containsText" text="EN PROCESO">
      <formula>NOT(ISERROR(SEARCH("EN PROCESO",AQ10)))</formula>
    </cfRule>
    <cfRule type="containsText" dxfId="220" priority="40" operator="containsText" text="TERMINADA">
      <formula>NOT(ISERROR(SEARCH("TERMINADA",AQ10)))</formula>
    </cfRule>
  </conditionalFormatting>
  <conditionalFormatting sqref="AQ11">
    <cfRule type="containsText" dxfId="219" priority="33" stopIfTrue="1" operator="containsText" text="DEFINICIÓN">
      <formula>NOT(ISERROR(SEARCH("DEFINICIÓN",AQ11)))</formula>
    </cfRule>
    <cfRule type="containsText" dxfId="218" priority="34" operator="containsText" text="CANCELADA">
      <formula>NOT(ISERROR(SEARCH("CANCELADA",AQ11)))</formula>
    </cfRule>
    <cfRule type="containsText" dxfId="217" priority="35" stopIfTrue="1" operator="containsText" text="EN PROCESO">
      <formula>NOT(ISERROR(SEARCH("EN PROCESO",AQ11)))</formula>
    </cfRule>
    <cfRule type="containsText" dxfId="216" priority="36" operator="containsText" text="TERMINADA">
      <formula>NOT(ISERROR(SEARCH("TERMINADA",AQ11)))</formula>
    </cfRule>
  </conditionalFormatting>
  <conditionalFormatting sqref="AQ118 AQ34:AQ39 AQ14 AQ16:AQ32 AQ104:AQ111 AQ95:AQ96 AQ100 AQ121:AQ132 AQ114:AQ115">
    <cfRule type="containsText" dxfId="215" priority="29" stopIfTrue="1" operator="containsText" text="DEFINICIÓN">
      <formula>NOT(ISERROR(SEARCH("DEFINICIÓN",AQ14)))</formula>
    </cfRule>
    <cfRule type="containsText" dxfId="214" priority="30" operator="containsText" text="CANCELADA">
      <formula>NOT(ISERROR(SEARCH("CANCELADA",AQ14)))</formula>
    </cfRule>
    <cfRule type="containsText" dxfId="213" priority="31" stopIfTrue="1" operator="containsText" text="EN PROCESO">
      <formula>NOT(ISERROR(SEARCH("EN PROCESO",AQ14)))</formula>
    </cfRule>
    <cfRule type="containsText" dxfId="212" priority="32" operator="containsText" text="TERMINADA">
      <formula>NOT(ISERROR(SEARCH("TERMINADA",AQ14)))</formula>
    </cfRule>
  </conditionalFormatting>
  <conditionalFormatting sqref="AQ59">
    <cfRule type="containsText" dxfId="211" priority="17" stopIfTrue="1" operator="containsText" text="DEFINICIÓN">
      <formula>NOT(ISERROR(SEARCH("DEFINICIÓN",AQ59)))</formula>
    </cfRule>
    <cfRule type="containsText" dxfId="210" priority="18" operator="containsText" text="CANCELADA">
      <formula>NOT(ISERROR(SEARCH("CANCELADA",AQ59)))</formula>
    </cfRule>
    <cfRule type="containsText" dxfId="209" priority="19" stopIfTrue="1" operator="containsText" text="EN PROCESO">
      <formula>NOT(ISERROR(SEARCH("EN PROCESO",AQ59)))</formula>
    </cfRule>
    <cfRule type="containsText" dxfId="208" priority="20" operator="containsText" text="TERMINADA">
      <formula>NOT(ISERROR(SEARCH("TERMINADA",AQ59)))</formula>
    </cfRule>
  </conditionalFormatting>
  <conditionalFormatting sqref="AP89">
    <cfRule type="containsText" dxfId="207" priority="13" stopIfTrue="1" operator="containsText" text="DEFINICIÓN">
      <formula>NOT(ISERROR(SEARCH("DEFINICIÓN",AP89)))</formula>
    </cfRule>
    <cfRule type="containsText" dxfId="206" priority="14" operator="containsText" text="CANCELADA">
      <formula>NOT(ISERROR(SEARCH("CANCELADA",AP89)))</formula>
    </cfRule>
    <cfRule type="containsText" dxfId="205" priority="15" stopIfTrue="1" operator="containsText" text="EN PROCESO">
      <formula>NOT(ISERROR(SEARCH("EN PROCESO",AP89)))</formula>
    </cfRule>
    <cfRule type="containsText" dxfId="204" priority="16" operator="containsText" text="TERMINADA">
      <formula>NOT(ISERROR(SEARCH("TERMINADA",AP89)))</formula>
    </cfRule>
  </conditionalFormatting>
  <conditionalFormatting sqref="AP67">
    <cfRule type="containsText" dxfId="203" priority="9" stopIfTrue="1" operator="containsText" text="DEFINICIÓN">
      <formula>NOT(ISERROR(SEARCH("DEFINICIÓN",AP67)))</formula>
    </cfRule>
    <cfRule type="containsText" dxfId="202" priority="10" operator="containsText" text="CANCELADA">
      <formula>NOT(ISERROR(SEARCH("CANCELADA",AP67)))</formula>
    </cfRule>
    <cfRule type="containsText" dxfId="201" priority="11" stopIfTrue="1" operator="containsText" text="EN PROCESO">
      <formula>NOT(ISERROR(SEARCH("EN PROCESO",AP67)))</formula>
    </cfRule>
    <cfRule type="containsText" dxfId="200" priority="12" operator="containsText" text="TERMINADA">
      <formula>NOT(ISERROR(SEARCH("TERMINADA",AP67)))</formula>
    </cfRule>
  </conditionalFormatting>
  <conditionalFormatting sqref="AQ133">
    <cfRule type="containsText" dxfId="199" priority="1" stopIfTrue="1" operator="containsText" text="DEFINICIÓN">
      <formula>NOT(ISERROR(SEARCH("DEFINICIÓN",AQ133)))</formula>
    </cfRule>
    <cfRule type="containsText" dxfId="198" priority="2" operator="containsText" text="CANCELADA">
      <formula>NOT(ISERROR(SEARCH("CANCELADA",AQ133)))</formula>
    </cfRule>
    <cfRule type="containsText" dxfId="197" priority="3" stopIfTrue="1" operator="containsText" text="EN PROCESO">
      <formula>NOT(ISERROR(SEARCH("EN PROCESO",AQ133)))</formula>
    </cfRule>
    <cfRule type="containsText" dxfId="196" priority="4" operator="containsText" text="TERMINADA">
      <formula>NOT(ISERROR(SEARCH("TERMINADA",AQ133)))</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AY164"/>
  <sheetViews>
    <sheetView showGridLines="0" topLeftCell="A7" zoomScale="85" zoomScaleNormal="85" workbookViewId="0">
      <pane xSplit="5" ySplit="3" topLeftCell="F10" activePane="bottomRight" state="frozen"/>
      <selection activeCell="A7" sqref="A7"/>
      <selection pane="topRight" activeCell="F7" sqref="F7"/>
      <selection pane="bottomLeft" activeCell="A10" sqref="A10"/>
      <selection pane="bottomRight" activeCell="D23" sqref="D23"/>
    </sheetView>
  </sheetViews>
  <sheetFormatPr baseColWidth="10" defaultColWidth="11.42578125" defaultRowHeight="15" x14ac:dyDescent="0.25"/>
  <cols>
    <col min="1" max="1" width="9.140625" style="1" customWidth="1"/>
    <col min="2" max="2" width="6.5703125" style="1" customWidth="1"/>
    <col min="3" max="3" width="13.140625" style="1" customWidth="1"/>
    <col min="4" max="4" width="44.28515625" style="1" customWidth="1"/>
    <col min="5" max="5" width="14.85546875" style="1" hidden="1" customWidth="1"/>
    <col min="6" max="6" width="17.28515625" style="1" customWidth="1"/>
    <col min="7" max="7" width="20.85546875" style="1" customWidth="1"/>
    <col min="8" max="8" width="20.7109375" style="1" customWidth="1"/>
    <col min="9" max="9" width="20.5703125" style="1" customWidth="1"/>
    <col min="10" max="10" width="18.42578125" style="1" customWidth="1"/>
    <col min="11" max="11" width="21.140625" style="1" customWidth="1"/>
    <col min="12" max="12" width="21.5703125" style="2" hidden="1" customWidth="1"/>
    <col min="13" max="13" width="21.7109375" style="2" hidden="1" customWidth="1"/>
    <col min="14" max="14" width="18" style="1" customWidth="1"/>
    <col min="15" max="15" width="18.140625" style="1" customWidth="1"/>
    <col min="16" max="16" width="19.7109375" style="1" customWidth="1"/>
    <col min="17" max="19" width="19.42578125" style="1" hidden="1" customWidth="1"/>
    <col min="20" max="20" width="20.7109375" style="1" hidden="1" customWidth="1"/>
    <col min="21" max="21" width="18.42578125" style="1" hidden="1" customWidth="1"/>
    <col min="22" max="23" width="20.7109375" style="1" hidden="1" customWidth="1"/>
    <col min="24" max="25" width="11.42578125" style="1" customWidth="1"/>
    <col min="26" max="26" width="27.28515625" style="1" customWidth="1"/>
    <col min="27" max="27" width="15.85546875" style="1" customWidth="1"/>
    <col min="28" max="28" width="21.42578125" style="1" customWidth="1"/>
    <col min="29" max="29" width="37.42578125" style="1" customWidth="1"/>
    <col min="30" max="30" width="22.7109375" style="1" customWidth="1"/>
    <col min="31" max="31" width="26" style="1" customWidth="1"/>
    <col min="32" max="32" width="18.85546875" style="1" customWidth="1"/>
    <col min="33" max="33" width="19.28515625" style="1" customWidth="1"/>
    <col min="34" max="34" width="24.28515625" style="1" customWidth="1"/>
    <col min="35" max="35" width="66.7109375" style="1" customWidth="1"/>
    <col min="36" max="37" width="16.28515625" style="1" customWidth="1"/>
    <col min="38" max="38" width="14.28515625" style="1" customWidth="1"/>
    <col min="39" max="39" width="31.42578125" style="1" customWidth="1"/>
    <col min="40" max="41" width="17.42578125" style="1" customWidth="1"/>
    <col min="42" max="42" width="16.28515625" style="1" customWidth="1"/>
    <col min="43" max="43" width="16.140625" style="1" customWidth="1"/>
    <col min="44" max="44" width="29.28515625" style="1" customWidth="1"/>
    <col min="45" max="45" width="19.7109375" style="1" hidden="1" customWidth="1"/>
    <col min="46" max="50" width="17.85546875" style="1" customWidth="1"/>
    <col min="51" max="51" width="46.42578125" style="1" customWidth="1"/>
    <col min="52" max="16384" width="11.42578125" style="1"/>
  </cols>
  <sheetData>
    <row r="2" spans="1:50" x14ac:dyDescent="0.25">
      <c r="M2" s="3"/>
      <c r="N2" s="4" t="s">
        <v>0</v>
      </c>
      <c r="O2" s="4"/>
      <c r="P2" s="4"/>
    </row>
    <row r="3" spans="1:50" x14ac:dyDescent="0.25">
      <c r="C3" s="5" t="s">
        <v>1</v>
      </c>
      <c r="D3" s="5"/>
      <c r="E3" s="5"/>
      <c r="F3" s="5"/>
      <c r="G3" s="5"/>
      <c r="H3" s="5"/>
      <c r="I3" s="5"/>
      <c r="J3" s="6"/>
      <c r="K3" s="6"/>
      <c r="L3" s="7"/>
      <c r="M3" s="3"/>
      <c r="N3" s="4" t="s">
        <v>2</v>
      </c>
      <c r="O3" s="4"/>
      <c r="P3" s="4"/>
      <c r="Q3" s="6"/>
      <c r="R3" s="6"/>
      <c r="S3" s="6"/>
      <c r="T3" s="6"/>
      <c r="U3" s="6"/>
      <c r="V3" s="6"/>
      <c r="W3" s="6"/>
      <c r="X3" s="6"/>
      <c r="Y3" s="6"/>
    </row>
    <row r="4" spans="1:50" x14ac:dyDescent="0.25">
      <c r="C4" s="5" t="s">
        <v>3</v>
      </c>
      <c r="D4" s="5"/>
      <c r="E4" s="5"/>
      <c r="G4" s="8" t="s">
        <v>4</v>
      </c>
      <c r="H4" s="8"/>
      <c r="I4" s="8"/>
      <c r="J4" s="9"/>
      <c r="K4" s="9"/>
      <c r="L4" s="10"/>
      <c r="M4" s="3"/>
      <c r="N4" s="4" t="s">
        <v>5</v>
      </c>
      <c r="O4" s="4"/>
      <c r="P4" s="4"/>
      <c r="Q4" s="11"/>
      <c r="R4" s="11"/>
      <c r="S4" s="11"/>
      <c r="T4" s="11"/>
      <c r="U4" s="11"/>
      <c r="V4" s="11"/>
      <c r="W4" s="11"/>
      <c r="X4" s="11"/>
      <c r="Y4" s="11"/>
    </row>
    <row r="5" spans="1:50" x14ac:dyDescent="0.25">
      <c r="C5" s="12" t="s">
        <v>6</v>
      </c>
      <c r="G5" s="8"/>
      <c r="H5" s="8"/>
      <c r="I5" s="8"/>
      <c r="J5" s="9"/>
      <c r="K5" s="9"/>
      <c r="L5" s="10"/>
      <c r="M5" s="10"/>
      <c r="N5" s="9"/>
    </row>
    <row r="6" spans="1:50" x14ac:dyDescent="0.25">
      <c r="C6" s="12"/>
      <c r="K6" s="13"/>
    </row>
    <row r="7" spans="1:50" x14ac:dyDescent="0.25">
      <c r="F7" s="13"/>
      <c r="J7" s="14">
        <f>SUBTOTAL(9,J10:J153)</f>
        <v>300000000</v>
      </c>
      <c r="K7" s="14">
        <f>SUBTOTAL(9,K10:K153)</f>
        <v>300000000</v>
      </c>
      <c r="L7" s="14">
        <f>SUBTOTAL(9,L10:L153)</f>
        <v>0</v>
      </c>
      <c r="M7" s="14">
        <f>SUBTOTAL(9,M10:M153)</f>
        <v>31500000</v>
      </c>
      <c r="N7" s="14">
        <f>SUBTOTAL(9,N10:N153)</f>
        <v>300000000</v>
      </c>
      <c r="O7" s="14">
        <f>SUBTOTAL(9,O10:O153)</f>
        <v>288324774.54000002</v>
      </c>
      <c r="P7" s="14">
        <f>SUBTOTAL(9,P10:P153)</f>
        <v>283457936.53000003</v>
      </c>
    </row>
    <row r="8" spans="1:50" s="27" customFormat="1" ht="16.5" customHeight="1" thickBot="1" x14ac:dyDescent="0.3">
      <c r="A8" s="15" t="s">
        <v>7</v>
      </c>
      <c r="B8" s="16" t="s">
        <v>8</v>
      </c>
      <c r="C8" s="17" t="s">
        <v>9</v>
      </c>
      <c r="D8" s="17" t="s">
        <v>10</v>
      </c>
      <c r="E8" s="17" t="s">
        <v>11</v>
      </c>
      <c r="F8" s="17" t="s">
        <v>12</v>
      </c>
      <c r="G8" s="18" t="s">
        <v>13</v>
      </c>
      <c r="H8" s="15" t="s">
        <v>14</v>
      </c>
      <c r="I8" s="19" t="s">
        <v>15</v>
      </c>
      <c r="J8" s="16" t="s">
        <v>16</v>
      </c>
      <c r="K8" s="16" t="s">
        <v>17</v>
      </c>
      <c r="L8" s="16" t="s">
        <v>18</v>
      </c>
      <c r="M8" s="16" t="s">
        <v>19</v>
      </c>
      <c r="N8" s="16" t="s">
        <v>20</v>
      </c>
      <c r="O8" s="16" t="s">
        <v>21</v>
      </c>
      <c r="P8" s="17" t="s">
        <v>22</v>
      </c>
      <c r="Q8" s="20" t="s">
        <v>23</v>
      </c>
      <c r="R8" s="21"/>
      <c r="S8" s="21"/>
      <c r="T8" s="21"/>
      <c r="U8" s="21"/>
      <c r="V8" s="21"/>
      <c r="W8" s="21"/>
      <c r="X8" s="22"/>
      <c r="Y8" s="23"/>
      <c r="Z8" s="24" t="s">
        <v>24</v>
      </c>
      <c r="AA8" s="24"/>
      <c r="AB8" s="19" t="s">
        <v>25</v>
      </c>
      <c r="AC8" s="25" t="s">
        <v>26</v>
      </c>
      <c r="AD8" s="25" t="s">
        <v>27</v>
      </c>
      <c r="AE8" s="16" t="s">
        <v>28</v>
      </c>
      <c r="AF8" s="16" t="s">
        <v>29</v>
      </c>
      <c r="AG8" s="16" t="s">
        <v>30</v>
      </c>
      <c r="AH8" s="16" t="s">
        <v>31</v>
      </c>
      <c r="AI8" s="25" t="s">
        <v>32</v>
      </c>
      <c r="AJ8" s="26" t="s">
        <v>33</v>
      </c>
      <c r="AK8" s="26" t="s">
        <v>34</v>
      </c>
      <c r="AL8" s="18" t="s">
        <v>35</v>
      </c>
      <c r="AM8" s="15"/>
      <c r="AN8" s="18" t="s">
        <v>36</v>
      </c>
      <c r="AO8" s="15"/>
      <c r="AP8" s="25" t="s">
        <v>37</v>
      </c>
      <c r="AQ8" s="25" t="s">
        <v>37</v>
      </c>
      <c r="AR8" s="25" t="s">
        <v>38</v>
      </c>
      <c r="AS8" s="25" t="s">
        <v>39</v>
      </c>
      <c r="AT8" s="25" t="s">
        <v>40</v>
      </c>
      <c r="AU8" s="25" t="s">
        <v>41</v>
      </c>
      <c r="AV8" s="25" t="s">
        <v>42</v>
      </c>
      <c r="AW8" s="25" t="s">
        <v>43</v>
      </c>
      <c r="AX8" s="25" t="s">
        <v>44</v>
      </c>
    </row>
    <row r="9" spans="1:50" s="27" customFormat="1" ht="31.5" x14ac:dyDescent="0.25">
      <c r="A9" s="15"/>
      <c r="B9" s="17"/>
      <c r="C9" s="17"/>
      <c r="D9" s="17"/>
      <c r="E9" s="17"/>
      <c r="F9" s="17"/>
      <c r="G9" s="18"/>
      <c r="H9" s="15"/>
      <c r="I9" s="28"/>
      <c r="J9" s="29"/>
      <c r="K9" s="16"/>
      <c r="L9" s="16"/>
      <c r="M9" s="16"/>
      <c r="N9" s="16"/>
      <c r="O9" s="29"/>
      <c r="P9" s="17"/>
      <c r="Q9" s="30" t="s">
        <v>45</v>
      </c>
      <c r="R9" s="30" t="s">
        <v>46</v>
      </c>
      <c r="S9" s="30" t="s">
        <v>47</v>
      </c>
      <c r="T9" s="30" t="s">
        <v>48</v>
      </c>
      <c r="U9" s="30" t="s">
        <v>49</v>
      </c>
      <c r="V9" s="30" t="s">
        <v>22</v>
      </c>
      <c r="W9" s="30" t="s">
        <v>50</v>
      </c>
      <c r="X9" s="30" t="s">
        <v>51</v>
      </c>
      <c r="Y9" s="30" t="s">
        <v>52</v>
      </c>
      <c r="Z9" s="31" t="s">
        <v>53</v>
      </c>
      <c r="AA9" s="31" t="s">
        <v>9</v>
      </c>
      <c r="AB9" s="28"/>
      <c r="AC9" s="32"/>
      <c r="AD9" s="32"/>
      <c r="AE9" s="16"/>
      <c r="AF9" s="16"/>
      <c r="AG9" s="16"/>
      <c r="AH9" s="16"/>
      <c r="AI9" s="32"/>
      <c r="AJ9" s="33"/>
      <c r="AK9" s="33"/>
      <c r="AL9" s="18"/>
      <c r="AM9" s="15"/>
      <c r="AN9" s="34" t="s">
        <v>54</v>
      </c>
      <c r="AO9" s="35" t="s">
        <v>55</v>
      </c>
      <c r="AP9" s="32"/>
      <c r="AQ9" s="32"/>
      <c r="AR9" s="32"/>
      <c r="AS9" s="32"/>
      <c r="AT9" s="32"/>
      <c r="AU9" s="32"/>
      <c r="AV9" s="32"/>
      <c r="AW9" s="32"/>
      <c r="AX9" s="32"/>
    </row>
    <row r="10" spans="1:50" s="53" customFormat="1" ht="55.5" hidden="1" customHeight="1" x14ac:dyDescent="0.25">
      <c r="A10" s="36" t="s">
        <v>56</v>
      </c>
      <c r="B10" s="36">
        <v>2008</v>
      </c>
      <c r="C10" s="36" t="s">
        <v>57</v>
      </c>
      <c r="D10" s="37" t="s">
        <v>58</v>
      </c>
      <c r="E10" s="38" t="s">
        <v>59</v>
      </c>
      <c r="F10" s="38" t="s">
        <v>57</v>
      </c>
      <c r="G10" s="39">
        <v>39664</v>
      </c>
      <c r="H10" s="39">
        <v>41120</v>
      </c>
      <c r="I10" s="40"/>
      <c r="J10" s="41">
        <v>180000000</v>
      </c>
      <c r="K10" s="41">
        <v>180000000</v>
      </c>
      <c r="L10" s="42">
        <v>0</v>
      </c>
      <c r="M10" s="42"/>
      <c r="N10" s="41">
        <v>180000000</v>
      </c>
      <c r="O10" s="41">
        <v>180000000</v>
      </c>
      <c r="P10" s="41">
        <v>180000000</v>
      </c>
      <c r="Q10" s="43">
        <f t="shared" ref="Q10:R39" si="0">J10</f>
        <v>180000000</v>
      </c>
      <c r="R10" s="43">
        <f t="shared" si="0"/>
        <v>180000000</v>
      </c>
      <c r="S10" s="44">
        <f t="shared" ref="S10" si="1">R10</f>
        <v>180000000</v>
      </c>
      <c r="T10" s="43">
        <f>O10</f>
        <v>180000000</v>
      </c>
      <c r="U10" s="44">
        <f t="shared" ref="U10" si="2">V10</f>
        <v>180000000</v>
      </c>
      <c r="V10" s="44">
        <f>P10</f>
        <v>180000000</v>
      </c>
      <c r="W10" s="43">
        <f t="shared" ref="W10" si="3">V10</f>
        <v>180000000</v>
      </c>
      <c r="X10" s="46">
        <v>1</v>
      </c>
      <c r="Y10" s="46">
        <v>1</v>
      </c>
      <c r="Z10" s="36" t="s">
        <v>60</v>
      </c>
      <c r="AA10" s="36" t="s">
        <v>61</v>
      </c>
      <c r="AB10" s="36" t="s">
        <v>62</v>
      </c>
      <c r="AC10" s="47" t="s">
        <v>63</v>
      </c>
      <c r="AD10" s="47" t="s">
        <v>64</v>
      </c>
      <c r="AE10" s="47" t="s">
        <v>65</v>
      </c>
      <c r="AF10" s="48">
        <f>6962918.98</f>
        <v>6962918.9800000004</v>
      </c>
      <c r="AG10" s="48">
        <v>4796187.42</v>
      </c>
      <c r="AH10" s="48">
        <f>AF10-AG10</f>
        <v>2166731.5600000005</v>
      </c>
      <c r="AI10" s="49" t="s">
        <v>66</v>
      </c>
      <c r="AJ10" s="50">
        <f>K10-O10</f>
        <v>0</v>
      </c>
      <c r="AK10" s="50">
        <f>O10-P10</f>
        <v>0</v>
      </c>
      <c r="AL10" s="49"/>
      <c r="AM10" s="49"/>
      <c r="AN10" s="49"/>
      <c r="AO10" s="43">
        <v>6604</v>
      </c>
      <c r="AP10" s="49" t="s">
        <v>67</v>
      </c>
      <c r="AQ10" s="51" t="s">
        <v>67</v>
      </c>
      <c r="AR10" s="51" t="s">
        <v>68</v>
      </c>
      <c r="AS10" s="51"/>
      <c r="AT10" s="52" t="s">
        <v>69</v>
      </c>
      <c r="AU10" s="52" t="s">
        <v>69</v>
      </c>
      <c r="AV10" s="51"/>
      <c r="AW10" s="51"/>
      <c r="AX10" s="51"/>
    </row>
    <row r="11" spans="1:50" s="64" customFormat="1" ht="60" hidden="1" customHeight="1" x14ac:dyDescent="0.25">
      <c r="A11" s="54" t="s">
        <v>56</v>
      </c>
      <c r="B11" s="54">
        <v>2008</v>
      </c>
      <c r="C11" s="55" t="s">
        <v>70</v>
      </c>
      <c r="D11" s="37" t="s">
        <v>71</v>
      </c>
      <c r="E11" s="55" t="s">
        <v>59</v>
      </c>
      <c r="F11" s="56" t="s">
        <v>70</v>
      </c>
      <c r="G11" s="39">
        <v>39734</v>
      </c>
      <c r="H11" s="39">
        <v>40098</v>
      </c>
      <c r="I11" s="57"/>
      <c r="J11" s="41">
        <v>70000000</v>
      </c>
      <c r="K11" s="41">
        <f>J11+L11+M11</f>
        <v>87996066.019999996</v>
      </c>
      <c r="L11" s="42"/>
      <c r="M11" s="42">
        <f>M12+M13</f>
        <v>17996066.02</v>
      </c>
      <c r="N11" s="41">
        <v>70000000</v>
      </c>
      <c r="O11" s="41">
        <v>87996066.019999996</v>
      </c>
      <c r="P11" s="48">
        <v>87996066.019999996</v>
      </c>
      <c r="Q11" s="44">
        <f t="shared" si="0"/>
        <v>70000000</v>
      </c>
      <c r="R11" s="43">
        <f t="shared" si="0"/>
        <v>87996066.019999996</v>
      </c>
      <c r="S11" s="44">
        <f t="shared" ref="S11:T26" si="4">N11</f>
        <v>70000000</v>
      </c>
      <c r="T11" s="58">
        <f>O11</f>
        <v>87996066.019999996</v>
      </c>
      <c r="U11" s="58">
        <f>V11</f>
        <v>87996066.019999996</v>
      </c>
      <c r="V11" s="58">
        <f>P11</f>
        <v>87996066.019999996</v>
      </c>
      <c r="W11" s="58">
        <f>V11</f>
        <v>87996066.019999996</v>
      </c>
      <c r="X11" s="59">
        <v>1</v>
      </c>
      <c r="Y11" s="59">
        <v>1</v>
      </c>
      <c r="Z11" s="54" t="s">
        <v>72</v>
      </c>
      <c r="AA11" s="55" t="s">
        <v>73</v>
      </c>
      <c r="AB11" s="60" t="s">
        <v>74</v>
      </c>
      <c r="AC11" s="61">
        <v>33716300101</v>
      </c>
      <c r="AD11" s="60" t="s">
        <v>64</v>
      </c>
      <c r="AE11" s="60" t="s">
        <v>75</v>
      </c>
      <c r="AF11" s="62">
        <v>0</v>
      </c>
      <c r="AG11" s="62">
        <v>0</v>
      </c>
      <c r="AH11" s="62">
        <v>0</v>
      </c>
      <c r="AI11" s="63" t="s">
        <v>76</v>
      </c>
      <c r="AJ11" s="50">
        <f>K11-O11</f>
        <v>0</v>
      </c>
      <c r="AK11" s="50">
        <f>O11-P11</f>
        <v>0</v>
      </c>
      <c r="AL11" s="43"/>
      <c r="AM11" s="43"/>
      <c r="AN11" s="43"/>
      <c r="AO11" s="43"/>
      <c r="AP11" s="51" t="s">
        <v>67</v>
      </c>
      <c r="AQ11" s="51" t="s">
        <v>67</v>
      </c>
      <c r="AR11" s="51" t="s">
        <v>68</v>
      </c>
      <c r="AS11" s="51"/>
      <c r="AT11" s="52" t="s">
        <v>69</v>
      </c>
      <c r="AU11" s="52" t="s">
        <v>69</v>
      </c>
      <c r="AV11" s="51"/>
      <c r="AW11" s="51"/>
      <c r="AX11" s="51"/>
    </row>
    <row r="12" spans="1:50" s="64" customFormat="1" ht="60" hidden="1" customHeight="1" x14ac:dyDescent="0.25">
      <c r="A12" s="65"/>
      <c r="B12" s="65"/>
      <c r="C12" s="66"/>
      <c r="D12" s="67" t="s">
        <v>77</v>
      </c>
      <c r="E12" s="66"/>
      <c r="F12" s="56"/>
      <c r="G12" s="68"/>
      <c r="H12" s="68"/>
      <c r="I12" s="57"/>
      <c r="J12" s="42"/>
      <c r="K12" s="42"/>
      <c r="L12" s="42"/>
      <c r="M12" s="42">
        <v>16986850.02</v>
      </c>
      <c r="N12" s="42">
        <v>16986850.02</v>
      </c>
      <c r="O12" s="69"/>
      <c r="P12" s="69"/>
      <c r="Q12" s="70">
        <f t="shared" si="0"/>
        <v>0</v>
      </c>
      <c r="R12" s="70">
        <f t="shared" ref="R12:R40" si="5">M12</f>
        <v>16986850.02</v>
      </c>
      <c r="S12" s="70">
        <f t="shared" si="4"/>
        <v>16986850.02</v>
      </c>
      <c r="T12" s="71"/>
      <c r="U12" s="71"/>
      <c r="V12" s="71"/>
      <c r="W12" s="71"/>
      <c r="X12" s="72"/>
      <c r="Y12" s="72"/>
      <c r="Z12" s="65"/>
      <c r="AA12" s="66"/>
      <c r="AB12" s="73"/>
      <c r="AC12" s="74"/>
      <c r="AD12" s="73"/>
      <c r="AE12" s="73"/>
      <c r="AF12" s="75"/>
      <c r="AG12" s="75"/>
      <c r="AH12" s="75"/>
      <c r="AI12" s="63"/>
      <c r="AJ12" s="49"/>
      <c r="AK12" s="49"/>
      <c r="AL12" s="49"/>
      <c r="AM12" s="49"/>
      <c r="AN12" s="49"/>
      <c r="AO12" s="49"/>
      <c r="AP12" s="76"/>
      <c r="AQ12" s="76"/>
      <c r="AR12" s="51"/>
      <c r="AS12" s="51"/>
      <c r="AT12" s="51"/>
      <c r="AU12" s="51"/>
      <c r="AV12" s="51"/>
      <c r="AW12" s="51"/>
      <c r="AX12" s="51"/>
    </row>
    <row r="13" spans="1:50" s="64" customFormat="1" ht="60" hidden="1" customHeight="1" x14ac:dyDescent="0.25">
      <c r="A13" s="65"/>
      <c r="B13" s="65"/>
      <c r="C13" s="66"/>
      <c r="D13" s="67" t="s">
        <v>78</v>
      </c>
      <c r="E13" s="66"/>
      <c r="F13" s="56"/>
      <c r="G13" s="68"/>
      <c r="H13" s="68"/>
      <c r="I13" s="57"/>
      <c r="J13" s="42"/>
      <c r="K13" s="42"/>
      <c r="L13" s="42"/>
      <c r="M13" s="42">
        <v>1009216</v>
      </c>
      <c r="N13" s="42">
        <v>1009216</v>
      </c>
      <c r="O13" s="69"/>
      <c r="P13" s="69"/>
      <c r="Q13" s="70">
        <f t="shared" si="0"/>
        <v>0</v>
      </c>
      <c r="R13" s="70">
        <f t="shared" si="5"/>
        <v>1009216</v>
      </c>
      <c r="S13" s="70">
        <f t="shared" si="4"/>
        <v>1009216</v>
      </c>
      <c r="T13" s="71"/>
      <c r="U13" s="71"/>
      <c r="V13" s="71"/>
      <c r="W13" s="71"/>
      <c r="X13" s="72"/>
      <c r="Y13" s="72"/>
      <c r="Z13" s="65"/>
      <c r="AA13" s="66"/>
      <c r="AB13" s="73"/>
      <c r="AC13" s="74"/>
      <c r="AD13" s="73"/>
      <c r="AE13" s="73"/>
      <c r="AF13" s="75"/>
      <c r="AG13" s="75"/>
      <c r="AH13" s="75"/>
      <c r="AI13" s="63"/>
      <c r="AJ13" s="49"/>
      <c r="AK13" s="49"/>
      <c r="AL13" s="49"/>
      <c r="AM13" s="49"/>
      <c r="AN13" s="49"/>
      <c r="AO13" s="49"/>
      <c r="AP13" s="76"/>
      <c r="AQ13" s="76"/>
      <c r="AR13" s="51"/>
      <c r="AS13" s="51"/>
      <c r="AT13" s="51"/>
      <c r="AU13" s="51"/>
      <c r="AV13" s="51"/>
      <c r="AW13" s="51"/>
      <c r="AX13" s="51"/>
    </row>
    <row r="14" spans="1:50" s="53" customFormat="1" ht="30" hidden="1" customHeight="1" x14ac:dyDescent="0.25">
      <c r="A14" s="54" t="s">
        <v>56</v>
      </c>
      <c r="B14" s="54">
        <v>2008</v>
      </c>
      <c r="C14" s="54" t="s">
        <v>57</v>
      </c>
      <c r="D14" s="37" t="s">
        <v>79</v>
      </c>
      <c r="E14" s="55" t="s">
        <v>59</v>
      </c>
      <c r="F14" s="56" t="s">
        <v>80</v>
      </c>
      <c r="G14" s="39">
        <v>40391</v>
      </c>
      <c r="H14" s="39">
        <v>41122</v>
      </c>
      <c r="I14" s="77"/>
      <c r="J14" s="41">
        <v>20000000</v>
      </c>
      <c r="K14" s="41">
        <f>J14+L14+M14</f>
        <v>20750000</v>
      </c>
      <c r="L14" s="42"/>
      <c r="M14" s="42">
        <f>M15</f>
        <v>750000</v>
      </c>
      <c r="N14" s="41">
        <f>K14</f>
        <v>20750000</v>
      </c>
      <c r="O14" s="78">
        <v>20750000</v>
      </c>
      <c r="P14" s="62">
        <v>20750000</v>
      </c>
      <c r="Q14" s="44">
        <f t="shared" si="0"/>
        <v>20000000</v>
      </c>
      <c r="R14" s="43">
        <f t="shared" si="0"/>
        <v>20750000</v>
      </c>
      <c r="S14" s="44">
        <f t="shared" si="4"/>
        <v>20750000</v>
      </c>
      <c r="T14" s="58">
        <f>O14</f>
        <v>20750000</v>
      </c>
      <c r="U14" s="58">
        <f>V14</f>
        <v>20750000</v>
      </c>
      <c r="V14" s="62">
        <f>P14</f>
        <v>20750000</v>
      </c>
      <c r="W14" s="58">
        <f>V14</f>
        <v>20750000</v>
      </c>
      <c r="X14" s="46">
        <v>1</v>
      </c>
      <c r="Y14" s="46">
        <v>1</v>
      </c>
      <c r="Z14" s="55" t="s">
        <v>81</v>
      </c>
      <c r="AA14" s="55" t="s">
        <v>61</v>
      </c>
      <c r="AB14" s="55" t="s">
        <v>80</v>
      </c>
      <c r="AC14" s="55" t="s">
        <v>82</v>
      </c>
      <c r="AD14" s="55" t="s">
        <v>83</v>
      </c>
      <c r="AE14" s="55" t="s">
        <v>84</v>
      </c>
      <c r="AF14" s="48"/>
      <c r="AG14" s="48"/>
      <c r="AH14" s="48">
        <v>0</v>
      </c>
      <c r="AI14" s="55" t="s">
        <v>85</v>
      </c>
      <c r="AJ14" s="50">
        <f>K14-O14</f>
        <v>0</v>
      </c>
      <c r="AK14" s="50">
        <f>O14-P14</f>
        <v>0</v>
      </c>
      <c r="AL14" s="43"/>
      <c r="AM14" s="43"/>
      <c r="AN14" s="43"/>
      <c r="AO14" s="43"/>
      <c r="AP14" s="51" t="s">
        <v>67</v>
      </c>
      <c r="AQ14" s="51" t="s">
        <v>67</v>
      </c>
      <c r="AR14" s="51" t="s">
        <v>68</v>
      </c>
      <c r="AS14" s="51"/>
      <c r="AT14" s="52" t="s">
        <v>69</v>
      </c>
      <c r="AU14" s="52" t="s">
        <v>69</v>
      </c>
      <c r="AV14" s="51"/>
      <c r="AW14" s="51"/>
      <c r="AX14" s="51"/>
    </row>
    <row r="15" spans="1:50" s="53" customFormat="1" ht="57.75" hidden="1" customHeight="1" x14ac:dyDescent="0.25">
      <c r="A15" s="65"/>
      <c r="B15" s="79"/>
      <c r="C15" s="65"/>
      <c r="D15" s="67" t="s">
        <v>86</v>
      </c>
      <c r="E15" s="66"/>
      <c r="F15" s="80"/>
      <c r="G15" s="81"/>
      <c r="H15" s="81"/>
      <c r="I15" s="81"/>
      <c r="J15" s="42"/>
      <c r="K15" s="42"/>
      <c r="L15" s="42"/>
      <c r="M15" s="42">
        <v>750000</v>
      </c>
      <c r="N15" s="42">
        <v>750000</v>
      </c>
      <c r="O15" s="82"/>
      <c r="P15" s="75"/>
      <c r="Q15" s="70">
        <f t="shared" si="0"/>
        <v>0</v>
      </c>
      <c r="R15" s="70">
        <f t="shared" si="5"/>
        <v>750000</v>
      </c>
      <c r="S15" s="70">
        <f t="shared" si="4"/>
        <v>750000</v>
      </c>
      <c r="T15" s="71"/>
      <c r="U15" s="71"/>
      <c r="V15" s="75"/>
      <c r="W15" s="71"/>
      <c r="X15" s="83">
        <v>1</v>
      </c>
      <c r="Y15" s="83">
        <v>1</v>
      </c>
      <c r="Z15" s="66"/>
      <c r="AA15" s="66"/>
      <c r="AB15" s="66"/>
      <c r="AC15" s="66"/>
      <c r="AD15" s="66"/>
      <c r="AE15" s="66"/>
      <c r="AF15" s="69"/>
      <c r="AG15" s="69"/>
      <c r="AH15" s="69"/>
      <c r="AI15" s="66"/>
      <c r="AJ15" s="84"/>
      <c r="AK15" s="84"/>
      <c r="AL15" s="43"/>
      <c r="AM15" s="43"/>
      <c r="AN15" s="43"/>
      <c r="AO15" s="43"/>
      <c r="AP15" s="85"/>
      <c r="AQ15" s="85"/>
      <c r="AR15" s="51"/>
      <c r="AS15" s="51"/>
      <c r="AT15" s="51"/>
      <c r="AU15" s="51"/>
      <c r="AV15" s="51"/>
      <c r="AW15" s="51"/>
      <c r="AX15" s="51"/>
    </row>
    <row r="16" spans="1:50" s="53" customFormat="1" ht="54.75" hidden="1" customHeight="1" x14ac:dyDescent="0.25">
      <c r="A16" s="36" t="s">
        <v>56</v>
      </c>
      <c r="B16" s="36">
        <v>2008</v>
      </c>
      <c r="C16" s="38" t="s">
        <v>87</v>
      </c>
      <c r="D16" s="37" t="s">
        <v>88</v>
      </c>
      <c r="E16" s="38" t="s">
        <v>89</v>
      </c>
      <c r="F16" s="68" t="s">
        <v>90</v>
      </c>
      <c r="G16" s="39">
        <v>39769</v>
      </c>
      <c r="H16" s="39">
        <v>40920</v>
      </c>
      <c r="I16" s="86" t="s">
        <v>91</v>
      </c>
      <c r="J16" s="41">
        <v>10000000</v>
      </c>
      <c r="K16" s="41">
        <f>J16+L16+M16</f>
        <v>10000000</v>
      </c>
      <c r="L16" s="42"/>
      <c r="M16" s="42">
        <v>0</v>
      </c>
      <c r="N16" s="41">
        <v>10000000</v>
      </c>
      <c r="O16" s="41">
        <v>10000000</v>
      </c>
      <c r="P16" s="41">
        <v>9809538.5499999989</v>
      </c>
      <c r="Q16" s="44">
        <f t="shared" si="0"/>
        <v>10000000</v>
      </c>
      <c r="R16" s="43">
        <f t="shared" si="0"/>
        <v>10000000</v>
      </c>
      <c r="S16" s="44">
        <f t="shared" si="4"/>
        <v>10000000</v>
      </c>
      <c r="T16" s="44">
        <f t="shared" si="4"/>
        <v>10000000</v>
      </c>
      <c r="U16" s="44">
        <f t="shared" ref="U16:U26" si="6">V16</f>
        <v>9809538.5499999989</v>
      </c>
      <c r="V16" s="44">
        <f t="shared" ref="V16:V31" si="7">P16</f>
        <v>9809538.5499999989</v>
      </c>
      <c r="W16" s="44">
        <f>V16</f>
        <v>9809538.5499999989</v>
      </c>
      <c r="X16" s="46">
        <v>1</v>
      </c>
      <c r="Y16" s="46">
        <v>1</v>
      </c>
      <c r="Z16" s="36" t="s">
        <v>92</v>
      </c>
      <c r="AA16" s="38" t="s">
        <v>93</v>
      </c>
      <c r="AB16" s="38" t="s">
        <v>94</v>
      </c>
      <c r="AC16" s="38" t="s">
        <v>95</v>
      </c>
      <c r="AD16" s="38" t="s">
        <v>96</v>
      </c>
      <c r="AE16" s="38" t="s">
        <v>97</v>
      </c>
      <c r="AF16" s="48"/>
      <c r="AG16" s="48"/>
      <c r="AH16" s="48">
        <v>190013.97</v>
      </c>
      <c r="AI16" s="38" t="s">
        <v>98</v>
      </c>
      <c r="AJ16" s="50">
        <f t="shared" ref="AJ16:AJ32" si="8">K16-O16</f>
        <v>0</v>
      </c>
      <c r="AK16" s="50">
        <f t="shared" ref="AK16:AK32" si="9">O16-P16</f>
        <v>190461.45000000112</v>
      </c>
      <c r="AL16" s="43"/>
      <c r="AM16" s="43"/>
      <c r="AN16" s="43">
        <v>190461.45</v>
      </c>
      <c r="AO16" s="43">
        <v>531.59</v>
      </c>
      <c r="AP16" s="51" t="s">
        <v>67</v>
      </c>
      <c r="AQ16" s="51" t="s">
        <v>67</v>
      </c>
      <c r="AR16" s="51" t="s">
        <v>68</v>
      </c>
      <c r="AS16" s="51"/>
      <c r="AT16" s="52" t="s">
        <v>69</v>
      </c>
      <c r="AU16" s="52" t="s">
        <v>69</v>
      </c>
      <c r="AV16" s="51"/>
      <c r="AW16" s="51"/>
      <c r="AX16" s="51"/>
    </row>
    <row r="17" spans="1:51" s="53" customFormat="1" ht="54" hidden="1" customHeight="1" x14ac:dyDescent="0.25">
      <c r="A17" s="36" t="s">
        <v>56</v>
      </c>
      <c r="B17" s="36">
        <v>2008</v>
      </c>
      <c r="C17" s="38" t="s">
        <v>70</v>
      </c>
      <c r="D17" s="37" t="s">
        <v>99</v>
      </c>
      <c r="E17" s="38" t="s">
        <v>59</v>
      </c>
      <c r="F17" s="38" t="s">
        <v>100</v>
      </c>
      <c r="G17" s="38"/>
      <c r="H17" s="38"/>
      <c r="I17" s="40"/>
      <c r="J17" s="48">
        <v>10000000</v>
      </c>
      <c r="K17" s="41">
        <f>J17+L17+M17</f>
        <v>9250000</v>
      </c>
      <c r="L17" s="69">
        <v>-750000</v>
      </c>
      <c r="M17" s="42"/>
      <c r="N17" s="48">
        <v>9250000</v>
      </c>
      <c r="O17" s="48">
        <v>8960060.9700000007</v>
      </c>
      <c r="P17" s="48">
        <v>8960060.9700000007</v>
      </c>
      <c r="Q17" s="44">
        <f t="shared" si="0"/>
        <v>10000000</v>
      </c>
      <c r="R17" s="43">
        <f t="shared" si="0"/>
        <v>9250000</v>
      </c>
      <c r="S17" s="44">
        <f t="shared" si="4"/>
        <v>9250000</v>
      </c>
      <c r="T17" s="44">
        <f t="shared" si="4"/>
        <v>8960060.9700000007</v>
      </c>
      <c r="U17" s="44">
        <f t="shared" si="6"/>
        <v>8960060.9700000007</v>
      </c>
      <c r="V17" s="44">
        <f t="shared" si="7"/>
        <v>8960060.9700000007</v>
      </c>
      <c r="W17" s="44">
        <f>V17</f>
        <v>8960060.9700000007</v>
      </c>
      <c r="X17" s="46">
        <v>1</v>
      </c>
      <c r="Y17" s="46">
        <v>1</v>
      </c>
      <c r="Z17" s="36" t="s">
        <v>101</v>
      </c>
      <c r="AA17" s="38" t="s">
        <v>73</v>
      </c>
      <c r="AB17" s="38" t="s">
        <v>102</v>
      </c>
      <c r="AC17" s="38" t="s">
        <v>103</v>
      </c>
      <c r="AD17" s="38" t="s">
        <v>104</v>
      </c>
      <c r="AE17" s="87">
        <v>1.42376550232496E+16</v>
      </c>
      <c r="AF17" s="48"/>
      <c r="AG17" s="48"/>
      <c r="AH17" s="48">
        <v>122770.52999999998</v>
      </c>
      <c r="AI17" s="38" t="s">
        <v>105</v>
      </c>
      <c r="AJ17" s="50">
        <f t="shared" si="8"/>
        <v>289939.02999999933</v>
      </c>
      <c r="AK17" s="50">
        <f t="shared" si="9"/>
        <v>0</v>
      </c>
      <c r="AL17" s="43"/>
      <c r="AM17" s="43"/>
      <c r="AN17" s="43"/>
      <c r="AO17" s="43"/>
      <c r="AP17" s="51" t="s">
        <v>67</v>
      </c>
      <c r="AQ17" s="51" t="s">
        <v>67</v>
      </c>
      <c r="AR17" s="51" t="s">
        <v>68</v>
      </c>
      <c r="AS17" s="51"/>
      <c r="AT17" s="52" t="s">
        <v>69</v>
      </c>
      <c r="AU17" s="52" t="s">
        <v>69</v>
      </c>
      <c r="AV17" s="51"/>
      <c r="AW17" s="51"/>
      <c r="AX17" s="51"/>
    </row>
    <row r="18" spans="1:51" s="53" customFormat="1" ht="90" hidden="1" x14ac:dyDescent="0.25">
      <c r="A18" s="36" t="s">
        <v>56</v>
      </c>
      <c r="B18" s="36">
        <v>2008</v>
      </c>
      <c r="C18" s="38" t="s">
        <v>106</v>
      </c>
      <c r="D18" s="37" t="s">
        <v>107</v>
      </c>
      <c r="E18" s="38" t="s">
        <v>89</v>
      </c>
      <c r="F18" s="38" t="s">
        <v>108</v>
      </c>
      <c r="G18" s="38"/>
      <c r="H18" s="38"/>
      <c r="I18" s="40"/>
      <c r="J18" s="48">
        <v>10000000</v>
      </c>
      <c r="K18" s="41">
        <f>J18+L18+M18</f>
        <v>10000000</v>
      </c>
      <c r="L18" s="69"/>
      <c r="M18" s="69">
        <v>0</v>
      </c>
      <c r="N18" s="48">
        <v>10000000</v>
      </c>
      <c r="O18" s="48">
        <v>10000000</v>
      </c>
      <c r="P18" s="48">
        <v>9977502.3900000006</v>
      </c>
      <c r="Q18" s="44">
        <f t="shared" si="0"/>
        <v>10000000</v>
      </c>
      <c r="R18" s="43">
        <f t="shared" si="0"/>
        <v>10000000</v>
      </c>
      <c r="S18" s="44">
        <f t="shared" si="4"/>
        <v>10000000</v>
      </c>
      <c r="T18" s="44">
        <f t="shared" si="4"/>
        <v>10000000</v>
      </c>
      <c r="U18" s="44">
        <f t="shared" si="6"/>
        <v>9977502.3900000006</v>
      </c>
      <c r="V18" s="44">
        <f t="shared" si="7"/>
        <v>9977502.3900000006</v>
      </c>
      <c r="W18" s="44">
        <f>V18</f>
        <v>9977502.3900000006</v>
      </c>
      <c r="X18" s="46">
        <v>1</v>
      </c>
      <c r="Y18" s="46">
        <v>1</v>
      </c>
      <c r="Z18" s="36" t="s">
        <v>109</v>
      </c>
      <c r="AA18" s="38" t="s">
        <v>61</v>
      </c>
      <c r="AB18" s="38" t="s">
        <v>110</v>
      </c>
      <c r="AC18" s="38" t="s">
        <v>111</v>
      </c>
      <c r="AD18" s="38" t="s">
        <v>112</v>
      </c>
      <c r="AE18" s="38" t="s">
        <v>113</v>
      </c>
      <c r="AF18" s="48">
        <v>323.8</v>
      </c>
      <c r="AG18" s="48"/>
      <c r="AH18" s="48">
        <v>973900.22</v>
      </c>
      <c r="AI18" s="88"/>
      <c r="AJ18" s="50">
        <f>K18-O18</f>
        <v>0</v>
      </c>
      <c r="AK18" s="50">
        <f>O18-P18</f>
        <v>22497.609999999404</v>
      </c>
      <c r="AL18" s="43"/>
      <c r="AM18" s="43"/>
      <c r="AN18" s="43"/>
      <c r="AO18" s="43"/>
      <c r="AP18" s="51" t="s">
        <v>67</v>
      </c>
      <c r="AQ18" s="51" t="s">
        <v>67</v>
      </c>
      <c r="AR18" s="51" t="s">
        <v>68</v>
      </c>
      <c r="AS18" s="51"/>
      <c r="AT18" s="52" t="s">
        <v>69</v>
      </c>
      <c r="AU18" s="52" t="s">
        <v>69</v>
      </c>
      <c r="AV18" s="51"/>
      <c r="AW18" s="51"/>
      <c r="AX18" s="51"/>
      <c r="AY18" s="89" t="s">
        <v>114</v>
      </c>
    </row>
    <row r="19" spans="1:51" s="53" customFormat="1" ht="31.5" customHeight="1" x14ac:dyDescent="0.25">
      <c r="A19" s="36" t="s">
        <v>56</v>
      </c>
      <c r="B19" s="36">
        <v>2009</v>
      </c>
      <c r="C19" s="36" t="s">
        <v>87</v>
      </c>
      <c r="D19" s="37" t="s">
        <v>115</v>
      </c>
      <c r="E19" s="38" t="s">
        <v>59</v>
      </c>
      <c r="F19" s="38" t="s">
        <v>87</v>
      </c>
      <c r="G19" s="90">
        <v>40550</v>
      </c>
      <c r="H19" s="90">
        <v>40922</v>
      </c>
      <c r="I19" s="40"/>
      <c r="J19" s="48">
        <v>35000000</v>
      </c>
      <c r="K19" s="48">
        <v>35000000</v>
      </c>
      <c r="L19" s="69"/>
      <c r="M19" s="69"/>
      <c r="N19" s="48">
        <v>35000000</v>
      </c>
      <c r="O19" s="48">
        <v>34998347.200000003</v>
      </c>
      <c r="P19" s="48">
        <v>34998347.200000003</v>
      </c>
      <c r="Q19" s="44">
        <f t="shared" si="0"/>
        <v>35000000</v>
      </c>
      <c r="R19" s="43">
        <f t="shared" si="0"/>
        <v>35000000</v>
      </c>
      <c r="S19" s="44">
        <f t="shared" si="4"/>
        <v>35000000</v>
      </c>
      <c r="T19" s="44">
        <f t="shared" si="4"/>
        <v>34998347.200000003</v>
      </c>
      <c r="U19" s="44">
        <f t="shared" si="6"/>
        <v>34998347.200000003</v>
      </c>
      <c r="V19" s="44">
        <f t="shared" si="7"/>
        <v>34998347.200000003</v>
      </c>
      <c r="W19" s="44">
        <f>V19</f>
        <v>34998347.200000003</v>
      </c>
      <c r="X19" s="46">
        <v>0.97109999999999996</v>
      </c>
      <c r="Y19" s="46">
        <v>0.96150000000000002</v>
      </c>
      <c r="Z19" s="36" t="s">
        <v>116</v>
      </c>
      <c r="AA19" s="38" t="s">
        <v>93</v>
      </c>
      <c r="AB19" s="38" t="s">
        <v>117</v>
      </c>
      <c r="AC19" s="38" t="s">
        <v>118</v>
      </c>
      <c r="AD19" s="38" t="s">
        <v>119</v>
      </c>
      <c r="AE19" s="38" t="s">
        <v>120</v>
      </c>
      <c r="AF19" s="48">
        <v>8.86</v>
      </c>
      <c r="AG19" s="48">
        <v>0</v>
      </c>
      <c r="AH19" s="48">
        <v>1028452.55</v>
      </c>
      <c r="AI19" s="38" t="s">
        <v>121</v>
      </c>
      <c r="AJ19" s="50">
        <f t="shared" si="8"/>
        <v>1652.7999999970198</v>
      </c>
      <c r="AK19" s="50">
        <f t="shared" si="9"/>
        <v>0</v>
      </c>
      <c r="AL19" s="43"/>
      <c r="AM19" s="43"/>
      <c r="AN19" s="43"/>
      <c r="AO19" s="43"/>
      <c r="AP19" s="51" t="s">
        <v>122</v>
      </c>
      <c r="AQ19" s="51" t="s">
        <v>122</v>
      </c>
      <c r="AR19" s="91" t="s">
        <v>123</v>
      </c>
      <c r="AS19" s="91" t="s">
        <v>9</v>
      </c>
      <c r="AT19" s="51"/>
      <c r="AU19" s="51"/>
      <c r="AV19" s="51"/>
      <c r="AW19" s="51"/>
      <c r="AX19" s="51"/>
    </row>
    <row r="20" spans="1:51" s="53" customFormat="1" ht="30" customHeight="1" x14ac:dyDescent="0.25">
      <c r="A20" s="36" t="s">
        <v>56</v>
      </c>
      <c r="B20" s="36">
        <v>2009</v>
      </c>
      <c r="C20" s="36" t="s">
        <v>87</v>
      </c>
      <c r="D20" s="37" t="s">
        <v>124</v>
      </c>
      <c r="E20" s="38" t="s">
        <v>59</v>
      </c>
      <c r="F20" s="38" t="s">
        <v>87</v>
      </c>
      <c r="G20" s="90">
        <v>40640</v>
      </c>
      <c r="H20" s="90">
        <v>40887</v>
      </c>
      <c r="I20" s="40"/>
      <c r="J20" s="48">
        <v>35000000</v>
      </c>
      <c r="K20" s="48">
        <v>35000000</v>
      </c>
      <c r="L20" s="69"/>
      <c r="M20" s="69">
        <v>0</v>
      </c>
      <c r="N20" s="48">
        <v>35000000</v>
      </c>
      <c r="O20" s="48">
        <f>35000000-515837.99</f>
        <v>34484162.009999998</v>
      </c>
      <c r="P20" s="48">
        <f>35000000-515837.99</f>
        <v>34484162.009999998</v>
      </c>
      <c r="Q20" s="44">
        <f t="shared" si="0"/>
        <v>35000000</v>
      </c>
      <c r="R20" s="43">
        <f t="shared" si="0"/>
        <v>35000000</v>
      </c>
      <c r="S20" s="44">
        <f t="shared" si="4"/>
        <v>35000000</v>
      </c>
      <c r="T20" s="44">
        <f t="shared" si="4"/>
        <v>34484162.009999998</v>
      </c>
      <c r="U20" s="44">
        <f t="shared" si="6"/>
        <v>34484162.009999998</v>
      </c>
      <c r="V20" s="44">
        <f t="shared" si="7"/>
        <v>34484162.009999998</v>
      </c>
      <c r="W20" s="44">
        <f t="shared" ref="W20:W26" si="10">V20</f>
        <v>34484162.009999998</v>
      </c>
      <c r="X20" s="46">
        <v>1</v>
      </c>
      <c r="Y20" s="46">
        <v>1</v>
      </c>
      <c r="Z20" s="36" t="s">
        <v>125</v>
      </c>
      <c r="AA20" s="38" t="s">
        <v>93</v>
      </c>
      <c r="AB20" s="38" t="s">
        <v>117</v>
      </c>
      <c r="AC20" s="38" t="s">
        <v>126</v>
      </c>
      <c r="AD20" s="38" t="s">
        <v>119</v>
      </c>
      <c r="AE20" s="38" t="s">
        <v>127</v>
      </c>
      <c r="AF20" s="48">
        <v>8.9600000000000009</v>
      </c>
      <c r="AG20" s="48">
        <v>3334.83</v>
      </c>
      <c r="AH20" s="48">
        <v>849821.22</v>
      </c>
      <c r="AI20" s="38"/>
      <c r="AJ20" s="50">
        <f t="shared" si="8"/>
        <v>515837.99000000209</v>
      </c>
      <c r="AK20" s="50">
        <f t="shared" si="9"/>
        <v>0</v>
      </c>
      <c r="AL20" s="43"/>
      <c r="AM20" s="43"/>
      <c r="AN20" s="43"/>
      <c r="AO20" s="43"/>
      <c r="AP20" s="51" t="s">
        <v>67</v>
      </c>
      <c r="AQ20" s="51" t="s">
        <v>67</v>
      </c>
      <c r="AR20" s="91" t="s">
        <v>128</v>
      </c>
      <c r="AS20" s="51"/>
      <c r="AT20" s="51"/>
      <c r="AU20" s="51"/>
      <c r="AV20" s="51"/>
      <c r="AW20" s="51"/>
      <c r="AX20" s="51"/>
    </row>
    <row r="21" spans="1:51" s="53" customFormat="1" ht="66.75" customHeight="1" x14ac:dyDescent="0.25">
      <c r="A21" s="36" t="s">
        <v>56</v>
      </c>
      <c r="B21" s="36">
        <v>2009</v>
      </c>
      <c r="C21" s="36" t="s">
        <v>57</v>
      </c>
      <c r="D21" s="37" t="s">
        <v>129</v>
      </c>
      <c r="E21" s="38" t="s">
        <v>59</v>
      </c>
      <c r="F21" s="38" t="s">
        <v>130</v>
      </c>
      <c r="G21" s="90">
        <v>40057</v>
      </c>
      <c r="H21" s="90">
        <v>40602</v>
      </c>
      <c r="I21" s="40"/>
      <c r="J21" s="48">
        <v>40000000</v>
      </c>
      <c r="K21" s="48">
        <v>40000000</v>
      </c>
      <c r="L21" s="69"/>
      <c r="M21" s="69">
        <v>0</v>
      </c>
      <c r="N21" s="48">
        <v>40000000</v>
      </c>
      <c r="O21" s="48">
        <v>40000000</v>
      </c>
      <c r="P21" s="48">
        <v>40000000</v>
      </c>
      <c r="Q21" s="44">
        <f t="shared" si="0"/>
        <v>40000000</v>
      </c>
      <c r="R21" s="43">
        <f t="shared" si="0"/>
        <v>40000000</v>
      </c>
      <c r="S21" s="44">
        <f t="shared" si="4"/>
        <v>40000000</v>
      </c>
      <c r="T21" s="44">
        <f t="shared" si="4"/>
        <v>40000000</v>
      </c>
      <c r="U21" s="44">
        <f t="shared" si="6"/>
        <v>40000000</v>
      </c>
      <c r="V21" s="44">
        <f t="shared" si="7"/>
        <v>40000000</v>
      </c>
      <c r="W21" s="44">
        <f t="shared" si="10"/>
        <v>40000000</v>
      </c>
      <c r="X21" s="46">
        <v>1</v>
      </c>
      <c r="Y21" s="46">
        <v>1</v>
      </c>
      <c r="Z21" s="36" t="s">
        <v>131</v>
      </c>
      <c r="AA21" s="36" t="s">
        <v>61</v>
      </c>
      <c r="AB21" s="38" t="s">
        <v>132</v>
      </c>
      <c r="AC21" s="38">
        <v>7274361</v>
      </c>
      <c r="AD21" s="38" t="s">
        <v>83</v>
      </c>
      <c r="AE21" s="38" t="s">
        <v>133</v>
      </c>
      <c r="AF21" s="48">
        <v>2211.4899999999998</v>
      </c>
      <c r="AG21" s="48">
        <v>0</v>
      </c>
      <c r="AH21" s="48">
        <v>0</v>
      </c>
      <c r="AI21" s="36"/>
      <c r="AJ21" s="50">
        <f t="shared" si="8"/>
        <v>0</v>
      </c>
      <c r="AK21" s="50">
        <f t="shared" si="9"/>
        <v>0</v>
      </c>
      <c r="AL21" s="43"/>
      <c r="AM21" s="43"/>
      <c r="AN21" s="43"/>
      <c r="AO21" s="43"/>
      <c r="AP21" s="51" t="s">
        <v>67</v>
      </c>
      <c r="AQ21" s="51" t="s">
        <v>67</v>
      </c>
      <c r="AR21" s="91" t="s">
        <v>128</v>
      </c>
      <c r="AS21" s="51"/>
      <c r="AT21" s="51"/>
      <c r="AU21" s="51"/>
      <c r="AV21" s="51"/>
      <c r="AW21" s="51"/>
      <c r="AX21" s="51"/>
    </row>
    <row r="22" spans="1:51" s="53" customFormat="1" ht="55.5" customHeight="1" x14ac:dyDescent="0.25">
      <c r="A22" s="36" t="s">
        <v>56</v>
      </c>
      <c r="B22" s="36">
        <v>2009</v>
      </c>
      <c r="C22" s="36" t="s">
        <v>57</v>
      </c>
      <c r="D22" s="92" t="s">
        <v>134</v>
      </c>
      <c r="E22" s="38" t="s">
        <v>59</v>
      </c>
      <c r="F22" s="38" t="s">
        <v>57</v>
      </c>
      <c r="G22" s="90">
        <v>40057</v>
      </c>
      <c r="H22" s="90">
        <v>40862</v>
      </c>
      <c r="I22" s="40"/>
      <c r="J22" s="48">
        <v>110000000</v>
      </c>
      <c r="K22" s="48">
        <v>110000000</v>
      </c>
      <c r="L22" s="69"/>
      <c r="M22" s="69">
        <v>0</v>
      </c>
      <c r="N22" s="48">
        <v>110000000</v>
      </c>
      <c r="O22" s="48">
        <v>99477539.210000008</v>
      </c>
      <c r="P22" s="48">
        <v>99477539.210000008</v>
      </c>
      <c r="Q22" s="44">
        <f t="shared" si="0"/>
        <v>110000000</v>
      </c>
      <c r="R22" s="43">
        <f t="shared" si="0"/>
        <v>110000000</v>
      </c>
      <c r="S22" s="44">
        <f t="shared" si="4"/>
        <v>110000000</v>
      </c>
      <c r="T22" s="44">
        <f t="shared" si="4"/>
        <v>99477539.210000008</v>
      </c>
      <c r="U22" s="44">
        <f t="shared" si="6"/>
        <v>99477539.210000008</v>
      </c>
      <c r="V22" s="44">
        <f t="shared" si="7"/>
        <v>99477539.210000008</v>
      </c>
      <c r="W22" s="44">
        <f t="shared" si="10"/>
        <v>99477539.210000008</v>
      </c>
      <c r="X22" s="46">
        <v>1</v>
      </c>
      <c r="Y22" s="46">
        <v>0.96</v>
      </c>
      <c r="Z22" s="36" t="s">
        <v>135</v>
      </c>
      <c r="AA22" s="36" t="s">
        <v>61</v>
      </c>
      <c r="AB22" s="36" t="s">
        <v>62</v>
      </c>
      <c r="AC22" s="38" t="s">
        <v>136</v>
      </c>
      <c r="AD22" s="38" t="s">
        <v>64</v>
      </c>
      <c r="AE22" s="38" t="s">
        <v>137</v>
      </c>
      <c r="AF22" s="48">
        <v>106166.18</v>
      </c>
      <c r="AG22" s="48">
        <v>2929822.9</v>
      </c>
      <c r="AH22" s="48">
        <v>12529064.039999999</v>
      </c>
      <c r="AI22" s="36"/>
      <c r="AJ22" s="50">
        <f t="shared" si="8"/>
        <v>10522460.789999992</v>
      </c>
      <c r="AK22" s="50">
        <f t="shared" si="9"/>
        <v>0</v>
      </c>
      <c r="AL22" s="43"/>
      <c r="AM22" s="43"/>
      <c r="AN22" s="43"/>
      <c r="AO22" s="43">
        <v>3890140.13</v>
      </c>
      <c r="AP22" s="51" t="s">
        <v>67</v>
      </c>
      <c r="AQ22" s="51" t="s">
        <v>67</v>
      </c>
      <c r="AR22" s="91" t="s">
        <v>128</v>
      </c>
      <c r="AS22" s="51"/>
      <c r="AT22" s="51"/>
      <c r="AU22" s="51"/>
      <c r="AV22" s="51"/>
      <c r="AW22" s="51"/>
      <c r="AX22" s="51"/>
      <c r="AY22" s="93" t="s">
        <v>138</v>
      </c>
    </row>
    <row r="23" spans="1:51" s="53" customFormat="1" ht="96.75" customHeight="1" x14ac:dyDescent="0.25">
      <c r="A23" s="36" t="s">
        <v>56</v>
      </c>
      <c r="B23" s="38">
        <v>2009</v>
      </c>
      <c r="C23" s="38" t="s">
        <v>70</v>
      </c>
      <c r="D23" s="37" t="s">
        <v>139</v>
      </c>
      <c r="E23" s="38" t="s">
        <v>59</v>
      </c>
      <c r="F23" s="38" t="s">
        <v>70</v>
      </c>
      <c r="G23" s="38" t="s">
        <v>140</v>
      </c>
      <c r="H23" s="90">
        <v>41061</v>
      </c>
      <c r="I23" s="84"/>
      <c r="J23" s="48">
        <v>48000000</v>
      </c>
      <c r="K23" s="48">
        <v>16500000</v>
      </c>
      <c r="L23" s="69"/>
      <c r="M23" s="69">
        <v>0</v>
      </c>
      <c r="N23" s="48">
        <v>16500000</v>
      </c>
      <c r="O23" s="48">
        <v>16500000</v>
      </c>
      <c r="P23" s="48">
        <v>12387664.58</v>
      </c>
      <c r="Q23" s="44">
        <f t="shared" si="0"/>
        <v>48000000</v>
      </c>
      <c r="R23" s="43">
        <v>16500000</v>
      </c>
      <c r="S23" s="44">
        <v>14850000</v>
      </c>
      <c r="T23" s="44">
        <f t="shared" si="4"/>
        <v>16500000</v>
      </c>
      <c r="U23" s="44">
        <f t="shared" si="6"/>
        <v>12387664.58</v>
      </c>
      <c r="V23" s="44">
        <f t="shared" si="7"/>
        <v>12387664.58</v>
      </c>
      <c r="W23" s="44">
        <f t="shared" si="10"/>
        <v>12387664.58</v>
      </c>
      <c r="X23" s="46">
        <v>0.99060000000000004</v>
      </c>
      <c r="Y23" s="46">
        <v>0.74909999999999999</v>
      </c>
      <c r="Z23" s="38" t="s">
        <v>141</v>
      </c>
      <c r="AA23" s="38" t="s">
        <v>142</v>
      </c>
      <c r="AB23" s="38" t="s">
        <v>143</v>
      </c>
      <c r="AC23" s="38" t="s">
        <v>144</v>
      </c>
      <c r="AD23" s="38" t="s">
        <v>145</v>
      </c>
      <c r="AE23" s="94">
        <v>3.0237604286501E+16</v>
      </c>
      <c r="AF23" s="48">
        <v>44.95</v>
      </c>
      <c r="AG23" s="48">
        <v>0</v>
      </c>
      <c r="AH23" s="48">
        <v>5393477.9900000002</v>
      </c>
      <c r="AI23" s="38" t="s">
        <v>146</v>
      </c>
      <c r="AJ23" s="50">
        <f t="shared" si="8"/>
        <v>0</v>
      </c>
      <c r="AK23" s="50">
        <f t="shared" si="9"/>
        <v>4112335.42</v>
      </c>
      <c r="AL23" s="43"/>
      <c r="AM23" s="43"/>
      <c r="AN23" s="43"/>
      <c r="AO23" s="43"/>
      <c r="AP23" s="51" t="s">
        <v>122</v>
      </c>
      <c r="AQ23" s="51" t="s">
        <v>122</v>
      </c>
      <c r="AR23" s="91" t="s">
        <v>147</v>
      </c>
      <c r="AS23" s="51" t="s">
        <v>148</v>
      </c>
      <c r="AT23" s="51"/>
      <c r="AU23" s="51"/>
      <c r="AV23" s="51"/>
      <c r="AW23" s="51"/>
      <c r="AX23" s="51"/>
      <c r="AY23" s="93" t="s">
        <v>138</v>
      </c>
    </row>
    <row r="24" spans="1:51" s="53" customFormat="1" ht="47.25" customHeight="1" x14ac:dyDescent="0.25">
      <c r="A24" s="36" t="s">
        <v>56</v>
      </c>
      <c r="B24" s="38">
        <v>2009</v>
      </c>
      <c r="C24" s="38" t="s">
        <v>87</v>
      </c>
      <c r="D24" s="92" t="s">
        <v>149</v>
      </c>
      <c r="E24" s="38" t="s">
        <v>59</v>
      </c>
      <c r="F24" s="38" t="s">
        <v>80</v>
      </c>
      <c r="G24" s="90">
        <v>40057</v>
      </c>
      <c r="H24" s="90">
        <v>40575</v>
      </c>
      <c r="I24" s="84"/>
      <c r="J24" s="48">
        <v>20000000</v>
      </c>
      <c r="K24" s="48">
        <v>20000000</v>
      </c>
      <c r="L24" s="69"/>
      <c r="M24" s="69">
        <v>0</v>
      </c>
      <c r="N24" s="48">
        <v>20000000</v>
      </c>
      <c r="O24" s="48">
        <v>19814084.66</v>
      </c>
      <c r="P24" s="48">
        <v>19324825.060000002</v>
      </c>
      <c r="Q24" s="44">
        <f t="shared" si="0"/>
        <v>20000000</v>
      </c>
      <c r="R24" s="43">
        <f t="shared" si="0"/>
        <v>20000000</v>
      </c>
      <c r="S24" s="44">
        <f t="shared" si="4"/>
        <v>20000000</v>
      </c>
      <c r="T24" s="44">
        <f t="shared" si="4"/>
        <v>19814084.66</v>
      </c>
      <c r="U24" s="44">
        <f t="shared" si="6"/>
        <v>19324825.060000002</v>
      </c>
      <c r="V24" s="44">
        <f t="shared" si="7"/>
        <v>19324825.060000002</v>
      </c>
      <c r="W24" s="44">
        <f t="shared" si="10"/>
        <v>19324825.060000002</v>
      </c>
      <c r="X24" s="46">
        <v>1</v>
      </c>
      <c r="Y24" s="46">
        <v>1</v>
      </c>
      <c r="Z24" s="38" t="s">
        <v>150</v>
      </c>
      <c r="AA24" s="38" t="s">
        <v>93</v>
      </c>
      <c r="AB24" s="38" t="s">
        <v>151</v>
      </c>
      <c r="AC24" s="38">
        <v>36813190101</v>
      </c>
      <c r="AD24" s="38" t="s">
        <v>64</v>
      </c>
      <c r="AE24" s="38" t="s">
        <v>152</v>
      </c>
      <c r="AF24" s="48">
        <v>0</v>
      </c>
      <c r="AG24" s="48">
        <v>0</v>
      </c>
      <c r="AH24" s="48">
        <v>431357.72</v>
      </c>
      <c r="AI24" s="38"/>
      <c r="AJ24" s="50">
        <f t="shared" si="8"/>
        <v>185915.33999999985</v>
      </c>
      <c r="AK24" s="50">
        <f t="shared" si="9"/>
        <v>489259.59999999776</v>
      </c>
      <c r="AL24" s="43"/>
      <c r="AM24" s="43"/>
      <c r="AN24" s="43"/>
      <c r="AO24" s="43"/>
      <c r="AP24" s="51" t="s">
        <v>67</v>
      </c>
      <c r="AQ24" s="51" t="s">
        <v>67</v>
      </c>
      <c r="AR24" s="91" t="s">
        <v>128</v>
      </c>
      <c r="AS24" s="51"/>
      <c r="AT24" s="51"/>
      <c r="AU24" s="51"/>
      <c r="AV24" s="51"/>
      <c r="AW24" s="51"/>
      <c r="AX24" s="51"/>
    </row>
    <row r="25" spans="1:51" s="53" customFormat="1" ht="44.25" customHeight="1" x14ac:dyDescent="0.25">
      <c r="A25" s="36" t="s">
        <v>56</v>
      </c>
      <c r="B25" s="38">
        <v>2009</v>
      </c>
      <c r="C25" s="38" t="s">
        <v>106</v>
      </c>
      <c r="D25" s="92" t="s">
        <v>153</v>
      </c>
      <c r="E25" s="38" t="s">
        <v>89</v>
      </c>
      <c r="F25" s="38" t="s">
        <v>108</v>
      </c>
      <c r="G25" s="90">
        <v>40764</v>
      </c>
      <c r="H25" s="90">
        <v>40949</v>
      </c>
      <c r="I25" s="84"/>
      <c r="J25" s="48">
        <v>6000000</v>
      </c>
      <c r="K25" s="48">
        <v>6000000</v>
      </c>
      <c r="L25" s="69"/>
      <c r="M25" s="69">
        <v>0</v>
      </c>
      <c r="N25" s="48">
        <v>6000000</v>
      </c>
      <c r="O25" s="48">
        <v>5611895.9699999997</v>
      </c>
      <c r="P25" s="48">
        <v>5346652.9799999995</v>
      </c>
      <c r="Q25" s="44">
        <f t="shared" si="0"/>
        <v>6000000</v>
      </c>
      <c r="R25" s="43">
        <f t="shared" si="0"/>
        <v>6000000</v>
      </c>
      <c r="S25" s="44">
        <f t="shared" si="4"/>
        <v>6000000</v>
      </c>
      <c r="T25" s="44">
        <f t="shared" si="4"/>
        <v>5611895.9699999997</v>
      </c>
      <c r="U25" s="44">
        <f t="shared" si="6"/>
        <v>5346652.9799999995</v>
      </c>
      <c r="V25" s="44">
        <f t="shared" si="7"/>
        <v>5346652.9799999995</v>
      </c>
      <c r="W25" s="44">
        <f t="shared" si="10"/>
        <v>5346652.9799999995</v>
      </c>
      <c r="X25" s="46">
        <v>1</v>
      </c>
      <c r="Y25" s="46">
        <v>1</v>
      </c>
      <c r="Z25" s="38" t="s">
        <v>154</v>
      </c>
      <c r="AA25" s="38" t="s">
        <v>61</v>
      </c>
      <c r="AB25" s="38" t="s">
        <v>155</v>
      </c>
      <c r="AC25" s="38">
        <v>65502556487</v>
      </c>
      <c r="AD25" s="38" t="s">
        <v>156</v>
      </c>
      <c r="AE25" s="38" t="s">
        <v>157</v>
      </c>
      <c r="AF25" s="48">
        <v>114.66</v>
      </c>
      <c r="AG25" s="48">
        <v>0</v>
      </c>
      <c r="AH25" s="48">
        <v>672699.9</v>
      </c>
      <c r="AI25" s="38"/>
      <c r="AJ25" s="50">
        <f t="shared" si="8"/>
        <v>388104.03000000026</v>
      </c>
      <c r="AK25" s="50">
        <f t="shared" si="9"/>
        <v>265242.99000000022</v>
      </c>
      <c r="AL25" s="43"/>
      <c r="AM25" s="43"/>
      <c r="AN25" s="43">
        <v>653347.02</v>
      </c>
      <c r="AO25" s="43">
        <v>20833.84</v>
      </c>
      <c r="AP25" s="51" t="s">
        <v>67</v>
      </c>
      <c r="AQ25" s="51" t="s">
        <v>67</v>
      </c>
      <c r="AR25" s="51" t="s">
        <v>68</v>
      </c>
      <c r="AS25" s="51"/>
      <c r="AT25" s="51" t="s">
        <v>69</v>
      </c>
      <c r="AU25" s="51" t="s">
        <v>69</v>
      </c>
      <c r="AV25" s="51"/>
      <c r="AW25" s="51"/>
      <c r="AX25" s="51"/>
    </row>
    <row r="26" spans="1:51" s="53" customFormat="1" ht="57.75" customHeight="1" x14ac:dyDescent="0.25">
      <c r="A26" s="36" t="s">
        <v>56</v>
      </c>
      <c r="B26" s="38">
        <v>2009</v>
      </c>
      <c r="C26" s="38" t="s">
        <v>106</v>
      </c>
      <c r="D26" s="92" t="s">
        <v>158</v>
      </c>
      <c r="E26" s="38" t="s">
        <v>89</v>
      </c>
      <c r="F26" s="38" t="s">
        <v>108</v>
      </c>
      <c r="G26" s="95">
        <v>40118</v>
      </c>
      <c r="H26" s="90">
        <v>40817</v>
      </c>
      <c r="I26" s="84"/>
      <c r="J26" s="48">
        <v>6000000</v>
      </c>
      <c r="K26" s="48">
        <v>6000000</v>
      </c>
      <c r="L26" s="69"/>
      <c r="M26" s="69">
        <v>0</v>
      </c>
      <c r="N26" s="48">
        <v>6000000</v>
      </c>
      <c r="O26" s="48">
        <v>5989404.7199999997</v>
      </c>
      <c r="P26" s="48">
        <v>5989404.7199999997</v>
      </c>
      <c r="Q26" s="44">
        <f t="shared" si="0"/>
        <v>6000000</v>
      </c>
      <c r="R26" s="43">
        <f t="shared" si="0"/>
        <v>6000000</v>
      </c>
      <c r="S26" s="44">
        <f t="shared" si="4"/>
        <v>6000000</v>
      </c>
      <c r="T26" s="44">
        <f t="shared" si="4"/>
        <v>5989404.7199999997</v>
      </c>
      <c r="U26" s="44">
        <f t="shared" si="6"/>
        <v>5989404.7199999997</v>
      </c>
      <c r="V26" s="44">
        <f t="shared" si="7"/>
        <v>5989404.7199999997</v>
      </c>
      <c r="W26" s="44">
        <f t="shared" si="10"/>
        <v>5989404.7199999997</v>
      </c>
      <c r="X26" s="46">
        <v>1</v>
      </c>
      <c r="Y26" s="46">
        <f>V26/O26</f>
        <v>1</v>
      </c>
      <c r="Z26" s="38" t="s">
        <v>159</v>
      </c>
      <c r="AA26" s="38" t="s">
        <v>61</v>
      </c>
      <c r="AB26" s="38" t="s">
        <v>155</v>
      </c>
      <c r="AC26" s="38" t="s">
        <v>160</v>
      </c>
      <c r="AD26" s="38" t="s">
        <v>156</v>
      </c>
      <c r="AE26" s="38" t="s">
        <v>161</v>
      </c>
      <c r="AF26" s="48">
        <v>21.5</v>
      </c>
      <c r="AG26" s="48"/>
      <c r="AH26" s="48">
        <v>18927.05</v>
      </c>
      <c r="AI26" s="38"/>
      <c r="AJ26" s="50">
        <f t="shared" si="8"/>
        <v>10595.280000000261</v>
      </c>
      <c r="AK26" s="50">
        <f t="shared" si="9"/>
        <v>0</v>
      </c>
      <c r="AL26" s="43"/>
      <c r="AM26" s="43"/>
      <c r="AN26" s="43">
        <v>10595.28</v>
      </c>
      <c r="AO26" s="43">
        <v>8359.06</v>
      </c>
      <c r="AP26" s="51" t="s">
        <v>67</v>
      </c>
      <c r="AQ26" s="51" t="s">
        <v>67</v>
      </c>
      <c r="AR26" s="51" t="s">
        <v>68</v>
      </c>
      <c r="AS26" s="51"/>
      <c r="AT26" s="51" t="s">
        <v>69</v>
      </c>
      <c r="AU26" s="51" t="s">
        <v>69</v>
      </c>
      <c r="AV26" s="51"/>
      <c r="AW26" s="51"/>
      <c r="AX26" s="51"/>
    </row>
    <row r="27" spans="1:51" s="53" customFormat="1" ht="64.5" customHeight="1" x14ac:dyDescent="0.25">
      <c r="A27" s="36" t="s">
        <v>56</v>
      </c>
      <c r="B27" s="38">
        <v>2009</v>
      </c>
      <c r="C27" s="38" t="s">
        <v>70</v>
      </c>
      <c r="D27" s="92" t="s">
        <v>162</v>
      </c>
      <c r="E27" s="38" t="s">
        <v>59</v>
      </c>
      <c r="F27" s="38" t="s">
        <v>70</v>
      </c>
      <c r="G27" s="90">
        <v>39734</v>
      </c>
      <c r="H27" s="96">
        <v>41973</v>
      </c>
      <c r="I27" s="84"/>
      <c r="J27" s="48">
        <v>0</v>
      </c>
      <c r="K27" s="48">
        <f>J27+L27+M27</f>
        <v>3500000</v>
      </c>
      <c r="L27" s="69"/>
      <c r="M27" s="69">
        <v>3500000</v>
      </c>
      <c r="N27" s="48">
        <v>3500000</v>
      </c>
      <c r="O27" s="48">
        <v>3449340.77</v>
      </c>
      <c r="P27" s="48">
        <v>3449340.77</v>
      </c>
      <c r="Q27" s="44">
        <f t="shared" si="0"/>
        <v>0</v>
      </c>
      <c r="R27" s="43">
        <f t="shared" si="0"/>
        <v>3500000</v>
      </c>
      <c r="S27" s="44">
        <f t="shared" ref="S27:T52" si="11">N27</f>
        <v>3500000</v>
      </c>
      <c r="T27" s="44">
        <f t="shared" si="11"/>
        <v>3449340.77</v>
      </c>
      <c r="U27" s="44">
        <f>V27</f>
        <v>3449340.77</v>
      </c>
      <c r="V27" s="44">
        <f t="shared" si="7"/>
        <v>3449340.77</v>
      </c>
      <c r="W27" s="44">
        <f>V27</f>
        <v>3449340.77</v>
      </c>
      <c r="X27" s="46">
        <v>1</v>
      </c>
      <c r="Y27" s="46">
        <v>1</v>
      </c>
      <c r="Z27" s="38" t="s">
        <v>163</v>
      </c>
      <c r="AA27" s="38" t="s">
        <v>164</v>
      </c>
      <c r="AB27" s="38" t="s">
        <v>74</v>
      </c>
      <c r="AC27" s="38">
        <v>33716300101</v>
      </c>
      <c r="AD27" s="38" t="s">
        <v>64</v>
      </c>
      <c r="AE27" s="38" t="s">
        <v>75</v>
      </c>
      <c r="AF27" s="48">
        <v>0</v>
      </c>
      <c r="AG27" s="48">
        <v>0</v>
      </c>
      <c r="AH27" s="48">
        <v>0</v>
      </c>
      <c r="AI27" s="38"/>
      <c r="AJ27" s="50">
        <f t="shared" si="8"/>
        <v>50659.229999999981</v>
      </c>
      <c r="AK27" s="50">
        <f t="shared" si="9"/>
        <v>0</v>
      </c>
      <c r="AL27" s="43"/>
      <c r="AM27" s="43"/>
      <c r="AN27" s="43"/>
      <c r="AO27" s="43"/>
      <c r="AP27" s="51" t="s">
        <v>67</v>
      </c>
      <c r="AQ27" s="51" t="s">
        <v>67</v>
      </c>
      <c r="AR27" s="51" t="s">
        <v>68</v>
      </c>
      <c r="AS27" s="51"/>
      <c r="AT27" s="51" t="s">
        <v>69</v>
      </c>
      <c r="AU27" s="51" t="s">
        <v>69</v>
      </c>
      <c r="AV27" s="51"/>
      <c r="AW27" s="51"/>
      <c r="AX27" s="51"/>
    </row>
    <row r="28" spans="1:51" s="53" customFormat="1" ht="41.25" customHeight="1" x14ac:dyDescent="0.25">
      <c r="A28" s="36" t="s">
        <v>56</v>
      </c>
      <c r="B28" s="38">
        <v>2009</v>
      </c>
      <c r="C28" s="38" t="s">
        <v>165</v>
      </c>
      <c r="D28" s="92" t="s">
        <v>79</v>
      </c>
      <c r="E28" s="38" t="s">
        <v>59</v>
      </c>
      <c r="F28" s="38" t="s">
        <v>80</v>
      </c>
      <c r="G28" s="90">
        <v>40391</v>
      </c>
      <c r="H28" s="90">
        <v>41122</v>
      </c>
      <c r="I28" s="84"/>
      <c r="J28" s="48">
        <v>0</v>
      </c>
      <c r="K28" s="48">
        <f>J28+L28+M28</f>
        <v>28000000</v>
      </c>
      <c r="L28" s="69"/>
      <c r="M28" s="69">
        <v>28000000</v>
      </c>
      <c r="N28" s="48">
        <v>28000000</v>
      </c>
      <c r="O28" s="48">
        <v>28000000</v>
      </c>
      <c r="P28" s="48">
        <v>28000000</v>
      </c>
      <c r="Q28" s="44">
        <f t="shared" si="0"/>
        <v>0</v>
      </c>
      <c r="R28" s="43">
        <f t="shared" si="0"/>
        <v>28000000</v>
      </c>
      <c r="S28" s="44">
        <f t="shared" si="11"/>
        <v>28000000</v>
      </c>
      <c r="T28" s="44">
        <f t="shared" si="11"/>
        <v>28000000</v>
      </c>
      <c r="U28" s="44">
        <f>V28</f>
        <v>28000000</v>
      </c>
      <c r="V28" s="44">
        <f t="shared" si="7"/>
        <v>28000000</v>
      </c>
      <c r="W28" s="44">
        <f>V28</f>
        <v>28000000</v>
      </c>
      <c r="X28" s="46">
        <v>1</v>
      </c>
      <c r="Y28" s="46">
        <v>1</v>
      </c>
      <c r="Z28" s="38"/>
      <c r="AA28" s="38"/>
      <c r="AB28" s="38" t="s">
        <v>151</v>
      </c>
      <c r="AC28" s="38">
        <v>5741640</v>
      </c>
      <c r="AD28" s="38" t="s">
        <v>83</v>
      </c>
      <c r="AE28" s="38" t="s">
        <v>84</v>
      </c>
      <c r="AF28" s="48">
        <v>0</v>
      </c>
      <c r="AG28" s="48">
        <v>0</v>
      </c>
      <c r="AH28" s="48">
        <v>0</v>
      </c>
      <c r="AI28" s="38"/>
      <c r="AJ28" s="50">
        <f t="shared" si="8"/>
        <v>0</v>
      </c>
      <c r="AK28" s="50">
        <f t="shared" si="9"/>
        <v>0</v>
      </c>
      <c r="AL28" s="43"/>
      <c r="AM28" s="43"/>
      <c r="AN28" s="43">
        <v>1375294.64</v>
      </c>
      <c r="AO28" s="43"/>
      <c r="AP28" s="51" t="s">
        <v>67</v>
      </c>
      <c r="AQ28" s="51" t="s">
        <v>67</v>
      </c>
      <c r="AR28" s="91" t="s">
        <v>166</v>
      </c>
      <c r="AS28" s="51"/>
      <c r="AT28" s="51"/>
      <c r="AU28" s="51"/>
      <c r="AV28" s="51"/>
      <c r="AW28" s="51"/>
      <c r="AX28" s="51"/>
    </row>
    <row r="29" spans="1:51" s="53" customFormat="1" ht="45.75" hidden="1" customHeight="1" x14ac:dyDescent="0.25">
      <c r="A29" s="36" t="s">
        <v>56</v>
      </c>
      <c r="B29" s="38">
        <v>2010</v>
      </c>
      <c r="C29" s="38" t="s">
        <v>167</v>
      </c>
      <c r="D29" s="92" t="s">
        <v>168</v>
      </c>
      <c r="E29" s="38" t="s">
        <v>59</v>
      </c>
      <c r="F29" s="38" t="s">
        <v>167</v>
      </c>
      <c r="G29" s="90">
        <v>40834</v>
      </c>
      <c r="H29" s="90">
        <v>40953</v>
      </c>
      <c r="I29" s="84"/>
      <c r="J29" s="48">
        <v>55000000</v>
      </c>
      <c r="K29" s="48">
        <v>40000000</v>
      </c>
      <c r="L29" s="69"/>
      <c r="M29" s="69">
        <v>40000000</v>
      </c>
      <c r="N29" s="48">
        <v>40000000</v>
      </c>
      <c r="O29" s="48">
        <v>40000000</v>
      </c>
      <c r="P29" s="48">
        <v>39773693.100000001</v>
      </c>
      <c r="Q29" s="44">
        <f t="shared" si="0"/>
        <v>55000000</v>
      </c>
      <c r="R29" s="44">
        <f>K29</f>
        <v>40000000</v>
      </c>
      <c r="S29" s="44">
        <f t="shared" si="11"/>
        <v>40000000</v>
      </c>
      <c r="T29" s="44">
        <f t="shared" si="11"/>
        <v>40000000</v>
      </c>
      <c r="U29" s="44">
        <f>V29</f>
        <v>39773693.100000001</v>
      </c>
      <c r="V29" s="44">
        <f t="shared" si="7"/>
        <v>39773693.100000001</v>
      </c>
      <c r="W29" s="44">
        <f>V29</f>
        <v>39773693.100000001</v>
      </c>
      <c r="X29" s="46">
        <v>1</v>
      </c>
      <c r="Y29" s="97">
        <v>0.99439999999999995</v>
      </c>
      <c r="Z29" s="38" t="s">
        <v>169</v>
      </c>
      <c r="AA29" s="38" t="s">
        <v>170</v>
      </c>
      <c r="AB29" s="38" t="s">
        <v>171</v>
      </c>
      <c r="AC29" s="38">
        <v>7824885</v>
      </c>
      <c r="AD29" s="38" t="s">
        <v>172</v>
      </c>
      <c r="AE29" s="38" t="s">
        <v>173</v>
      </c>
      <c r="AF29" s="48">
        <v>27.19</v>
      </c>
      <c r="AG29" s="48">
        <v>0</v>
      </c>
      <c r="AH29" s="48">
        <v>3262408.3499999992</v>
      </c>
      <c r="AI29" s="38" t="s">
        <v>174</v>
      </c>
      <c r="AJ29" s="50">
        <f t="shared" si="8"/>
        <v>0</v>
      </c>
      <c r="AK29" s="50">
        <f t="shared" si="9"/>
        <v>226306.89999999851</v>
      </c>
      <c r="AL29" s="43"/>
      <c r="AM29" s="43"/>
      <c r="AN29" s="43"/>
      <c r="AO29" s="43"/>
      <c r="AP29" s="51" t="s">
        <v>67</v>
      </c>
      <c r="AQ29" s="51" t="s">
        <v>67</v>
      </c>
      <c r="AR29" s="91" t="s">
        <v>128</v>
      </c>
      <c r="AS29" s="51" t="s">
        <v>108</v>
      </c>
      <c r="AT29" s="51"/>
      <c r="AU29" s="51"/>
      <c r="AV29" s="51"/>
      <c r="AW29" s="51"/>
      <c r="AX29" s="51"/>
    </row>
    <row r="30" spans="1:51" s="53" customFormat="1" ht="50.25" hidden="1" customHeight="1" x14ac:dyDescent="0.25">
      <c r="A30" s="36" t="s">
        <v>56</v>
      </c>
      <c r="B30" s="38">
        <v>2010</v>
      </c>
      <c r="C30" s="38" t="s">
        <v>165</v>
      </c>
      <c r="D30" s="92" t="s">
        <v>175</v>
      </c>
      <c r="E30" s="38" t="s">
        <v>59</v>
      </c>
      <c r="F30" s="38" t="s">
        <v>80</v>
      </c>
      <c r="G30" s="90">
        <v>40422</v>
      </c>
      <c r="H30" s="90">
        <v>41153</v>
      </c>
      <c r="I30" s="84"/>
      <c r="J30" s="48">
        <v>20000000</v>
      </c>
      <c r="K30" s="48">
        <v>35000000</v>
      </c>
      <c r="L30" s="69"/>
      <c r="M30" s="69">
        <v>35000000</v>
      </c>
      <c r="N30" s="48">
        <v>35000000</v>
      </c>
      <c r="O30" s="48">
        <v>35000000</v>
      </c>
      <c r="P30" s="48">
        <v>35000000</v>
      </c>
      <c r="Q30" s="44">
        <f t="shared" si="0"/>
        <v>20000000</v>
      </c>
      <c r="R30" s="44">
        <f>K30</f>
        <v>35000000</v>
      </c>
      <c r="S30" s="44">
        <f t="shared" si="11"/>
        <v>35000000</v>
      </c>
      <c r="T30" s="44">
        <f t="shared" si="11"/>
        <v>35000000</v>
      </c>
      <c r="U30" s="44">
        <f t="shared" ref="U30:U59" si="12">V30</f>
        <v>35000000</v>
      </c>
      <c r="V30" s="44">
        <f t="shared" si="7"/>
        <v>35000000</v>
      </c>
      <c r="W30" s="44">
        <f t="shared" ref="W30:W31" si="13">V30</f>
        <v>35000000</v>
      </c>
      <c r="X30" s="46">
        <v>1</v>
      </c>
      <c r="Y30" s="46">
        <v>1</v>
      </c>
      <c r="Z30" s="55" t="s">
        <v>176</v>
      </c>
      <c r="AA30" s="55" t="s">
        <v>164</v>
      </c>
      <c r="AB30" s="38" t="s">
        <v>80</v>
      </c>
      <c r="AC30" s="38" t="s">
        <v>177</v>
      </c>
      <c r="AD30" s="38" t="s">
        <v>178</v>
      </c>
      <c r="AE30" s="38" t="s">
        <v>179</v>
      </c>
      <c r="AF30" s="48">
        <v>30757.57</v>
      </c>
      <c r="AG30" s="48">
        <v>72000</v>
      </c>
      <c r="AH30" s="48">
        <v>672607.01</v>
      </c>
      <c r="AI30" s="38" t="s">
        <v>180</v>
      </c>
      <c r="AJ30" s="50">
        <f t="shared" si="8"/>
        <v>0</v>
      </c>
      <c r="AK30" s="50">
        <f t="shared" si="9"/>
        <v>0</v>
      </c>
      <c r="AL30" s="43"/>
      <c r="AM30" s="43"/>
      <c r="AN30" s="43">
        <f>322393.93+372393.93</f>
        <v>694787.86</v>
      </c>
      <c r="AO30" s="43"/>
      <c r="AP30" s="51" t="s">
        <v>67</v>
      </c>
      <c r="AQ30" s="51" t="s">
        <v>67</v>
      </c>
      <c r="AR30" s="91" t="s">
        <v>128</v>
      </c>
      <c r="AS30" s="51" t="s">
        <v>108</v>
      </c>
      <c r="AT30" s="51"/>
      <c r="AU30" s="51"/>
      <c r="AV30" s="51"/>
      <c r="AW30" s="51"/>
      <c r="AX30" s="51"/>
    </row>
    <row r="31" spans="1:51" s="53" customFormat="1" ht="150" hidden="1" customHeight="1" x14ac:dyDescent="0.25">
      <c r="A31" s="36"/>
      <c r="B31" s="38">
        <v>2010</v>
      </c>
      <c r="C31" s="38" t="s">
        <v>165</v>
      </c>
      <c r="D31" s="92" t="s">
        <v>181</v>
      </c>
      <c r="E31" s="38" t="s">
        <v>59</v>
      </c>
      <c r="F31" s="38" t="s">
        <v>80</v>
      </c>
      <c r="G31" s="90">
        <v>40422</v>
      </c>
      <c r="H31" s="90">
        <v>41153</v>
      </c>
      <c r="I31" s="84"/>
      <c r="J31" s="48">
        <v>0</v>
      </c>
      <c r="K31" s="41">
        <f>J31+L31+M31</f>
        <v>2015008.82</v>
      </c>
      <c r="L31" s="69"/>
      <c r="M31" s="69">
        <v>2015008.82</v>
      </c>
      <c r="N31" s="48">
        <v>2015008.82</v>
      </c>
      <c r="O31" s="48">
        <v>2015008.82</v>
      </c>
      <c r="P31" s="48"/>
      <c r="Q31" s="44">
        <f t="shared" si="0"/>
        <v>0</v>
      </c>
      <c r="R31" s="44">
        <f>K31</f>
        <v>2015008.82</v>
      </c>
      <c r="S31" s="44">
        <f t="shared" si="11"/>
        <v>2015008.82</v>
      </c>
      <c r="T31" s="44">
        <f t="shared" si="11"/>
        <v>2015008.82</v>
      </c>
      <c r="U31" s="44">
        <f t="shared" si="12"/>
        <v>0</v>
      </c>
      <c r="V31" s="44">
        <f t="shared" si="7"/>
        <v>0</v>
      </c>
      <c r="W31" s="44">
        <f t="shared" si="13"/>
        <v>0</v>
      </c>
      <c r="X31" s="45">
        <v>1</v>
      </c>
      <c r="Y31" s="46">
        <v>1</v>
      </c>
      <c r="Z31" s="55"/>
      <c r="AA31" s="55"/>
      <c r="AB31" s="38" t="s">
        <v>80</v>
      </c>
      <c r="AC31" s="38">
        <v>8417156010100</v>
      </c>
      <c r="AD31" s="38" t="s">
        <v>119</v>
      </c>
      <c r="AE31" s="38" t="s">
        <v>182</v>
      </c>
      <c r="AF31" s="48">
        <v>0</v>
      </c>
      <c r="AG31" s="48">
        <v>0</v>
      </c>
      <c r="AH31" s="48">
        <v>130955.86</v>
      </c>
      <c r="AI31" s="38" t="s">
        <v>180</v>
      </c>
      <c r="AJ31" s="50">
        <f t="shared" si="8"/>
        <v>0</v>
      </c>
      <c r="AK31" s="50">
        <f t="shared" si="9"/>
        <v>2015008.82</v>
      </c>
      <c r="AL31" s="43"/>
      <c r="AM31" s="43"/>
      <c r="AN31" s="43"/>
      <c r="AO31" s="43"/>
      <c r="AP31" s="51" t="s">
        <v>67</v>
      </c>
      <c r="AQ31" s="51" t="s">
        <v>67</v>
      </c>
      <c r="AR31" s="91" t="s">
        <v>128</v>
      </c>
      <c r="AS31" s="51" t="s">
        <v>108</v>
      </c>
      <c r="AT31" s="51"/>
      <c r="AU31" s="51"/>
      <c r="AV31" s="51"/>
      <c r="AW31" s="51"/>
      <c r="AX31" s="51"/>
    </row>
    <row r="32" spans="1:51" s="53" customFormat="1" ht="45" hidden="1" customHeight="1" x14ac:dyDescent="0.25">
      <c r="A32" s="54" t="s">
        <v>56</v>
      </c>
      <c r="B32" s="55">
        <v>2010</v>
      </c>
      <c r="C32" s="55" t="s">
        <v>70</v>
      </c>
      <c r="D32" s="98" t="s">
        <v>183</v>
      </c>
      <c r="E32" s="55" t="s">
        <v>59</v>
      </c>
      <c r="F32" s="55" t="s">
        <v>70</v>
      </c>
      <c r="G32" s="90">
        <v>40756</v>
      </c>
      <c r="H32" s="90">
        <v>41055</v>
      </c>
      <c r="I32" s="66"/>
      <c r="J32" s="48">
        <v>30000000</v>
      </c>
      <c r="K32" s="48">
        <f>J32+L32+M32</f>
        <v>30346583.640000001</v>
      </c>
      <c r="L32" s="69"/>
      <c r="M32" s="69">
        <v>346583.64</v>
      </c>
      <c r="N32" s="48">
        <v>30346583.640000001</v>
      </c>
      <c r="O32" s="62">
        <v>30346583.640000001</v>
      </c>
      <c r="P32" s="62">
        <v>30346583.640000001</v>
      </c>
      <c r="Q32" s="44">
        <f t="shared" si="0"/>
        <v>30000000</v>
      </c>
      <c r="R32" s="44">
        <f>Q32</f>
        <v>30000000</v>
      </c>
      <c r="S32" s="44">
        <f>Q32</f>
        <v>30000000</v>
      </c>
      <c r="T32" s="58"/>
      <c r="U32" s="58">
        <f>V32</f>
        <v>30000000</v>
      </c>
      <c r="V32" s="58">
        <f>Q32</f>
        <v>30000000</v>
      </c>
      <c r="W32" s="58">
        <f>V32</f>
        <v>30000000</v>
      </c>
      <c r="X32" s="46">
        <v>1</v>
      </c>
      <c r="Y32" s="46">
        <v>1</v>
      </c>
      <c r="Z32" s="55" t="s">
        <v>184</v>
      </c>
      <c r="AA32" s="55" t="s">
        <v>164</v>
      </c>
      <c r="AB32" s="38" t="s">
        <v>143</v>
      </c>
      <c r="AC32" s="38" t="s">
        <v>185</v>
      </c>
      <c r="AD32" s="38" t="s">
        <v>145</v>
      </c>
      <c r="AE32" s="38" t="s">
        <v>186</v>
      </c>
      <c r="AF32" s="48">
        <v>0.14000000000000001</v>
      </c>
      <c r="AG32" s="48">
        <v>2670.38</v>
      </c>
      <c r="AH32" s="48">
        <v>16281.5</v>
      </c>
      <c r="AI32" s="38" t="s">
        <v>187</v>
      </c>
      <c r="AJ32" s="50">
        <f t="shared" si="8"/>
        <v>0</v>
      </c>
      <c r="AK32" s="50">
        <f t="shared" si="9"/>
        <v>0</v>
      </c>
      <c r="AL32" s="43"/>
      <c r="AM32" s="43"/>
      <c r="AN32" s="43"/>
      <c r="AO32" s="43"/>
      <c r="AP32" s="51" t="s">
        <v>67</v>
      </c>
      <c r="AQ32" s="51" t="s">
        <v>67</v>
      </c>
      <c r="AR32" s="91" t="s">
        <v>128</v>
      </c>
      <c r="AS32" s="51" t="s">
        <v>108</v>
      </c>
      <c r="AT32" s="51"/>
      <c r="AU32" s="51"/>
      <c r="AV32" s="51"/>
      <c r="AW32" s="51"/>
      <c r="AX32" s="51"/>
    </row>
    <row r="33" spans="1:50" s="53" customFormat="1" ht="30" hidden="1" customHeight="1" x14ac:dyDescent="0.25">
      <c r="A33" s="65"/>
      <c r="B33" s="66"/>
      <c r="C33" s="66"/>
      <c r="D33" s="99"/>
      <c r="E33" s="66"/>
      <c r="F33" s="66"/>
      <c r="G33" s="84"/>
      <c r="H33" s="84"/>
      <c r="I33" s="66"/>
      <c r="J33" s="69"/>
      <c r="K33" s="69"/>
      <c r="L33" s="69"/>
      <c r="M33" s="69"/>
      <c r="N33" s="69">
        <v>343731.67</v>
      </c>
      <c r="O33" s="75"/>
      <c r="P33" s="75">
        <v>30346583.640000001</v>
      </c>
      <c r="Q33" s="70">
        <f t="shared" si="0"/>
        <v>0</v>
      </c>
      <c r="R33" s="70">
        <f t="shared" si="5"/>
        <v>0</v>
      </c>
      <c r="S33" s="70">
        <f t="shared" si="11"/>
        <v>343731.67</v>
      </c>
      <c r="T33" s="71"/>
      <c r="U33" s="71"/>
      <c r="V33" s="71"/>
      <c r="W33" s="71"/>
      <c r="X33" s="83">
        <v>1</v>
      </c>
      <c r="Y33" s="83">
        <v>1</v>
      </c>
      <c r="Z33" s="66"/>
      <c r="AA33" s="66"/>
      <c r="AB33" s="84"/>
      <c r="AC33" s="84"/>
      <c r="AD33" s="84"/>
      <c r="AE33" s="84"/>
      <c r="AF33" s="69"/>
      <c r="AG33" s="69"/>
      <c r="AH33" s="69"/>
      <c r="AI33" s="84" t="s">
        <v>188</v>
      </c>
      <c r="AJ33" s="84"/>
      <c r="AK33" s="84"/>
      <c r="AL33" s="43"/>
      <c r="AM33" s="43"/>
      <c r="AN33" s="43"/>
      <c r="AO33" s="43"/>
      <c r="AP33" s="85"/>
      <c r="AQ33" s="85"/>
      <c r="AR33" s="51"/>
      <c r="AS33" s="51"/>
      <c r="AT33" s="51"/>
      <c r="AU33" s="51"/>
      <c r="AV33" s="51"/>
      <c r="AW33" s="51"/>
      <c r="AX33" s="51"/>
    </row>
    <row r="34" spans="1:50" s="53" customFormat="1" ht="37.5" hidden="1" customHeight="1" x14ac:dyDescent="0.25">
      <c r="A34" s="36" t="s">
        <v>56</v>
      </c>
      <c r="B34" s="38">
        <v>2010</v>
      </c>
      <c r="C34" s="38" t="s">
        <v>87</v>
      </c>
      <c r="D34" s="92" t="s">
        <v>189</v>
      </c>
      <c r="E34" s="38" t="s">
        <v>59</v>
      </c>
      <c r="F34" s="38" t="s">
        <v>87</v>
      </c>
      <c r="G34" s="90">
        <v>40522</v>
      </c>
      <c r="H34" s="90">
        <v>40908</v>
      </c>
      <c r="I34" s="84"/>
      <c r="J34" s="48">
        <v>50000000</v>
      </c>
      <c r="K34" s="41">
        <v>50000000</v>
      </c>
      <c r="L34" s="69"/>
      <c r="M34" s="69"/>
      <c r="N34" s="48">
        <v>50000000</v>
      </c>
      <c r="O34" s="48">
        <v>49945101.710000001</v>
      </c>
      <c r="P34" s="48">
        <v>47812702.345039994</v>
      </c>
      <c r="Q34" s="44">
        <f t="shared" si="0"/>
        <v>50000000</v>
      </c>
      <c r="R34" s="44">
        <f t="shared" si="0"/>
        <v>50000000</v>
      </c>
      <c r="S34" s="44">
        <f t="shared" si="11"/>
        <v>50000000</v>
      </c>
      <c r="T34" s="44">
        <f t="shared" si="11"/>
        <v>49945101.710000001</v>
      </c>
      <c r="U34" s="44">
        <f t="shared" si="12"/>
        <v>47812702.345039994</v>
      </c>
      <c r="V34" s="44">
        <f t="shared" ref="V34:V61" si="14">P34</f>
        <v>47812702.345039994</v>
      </c>
      <c r="W34" s="44">
        <f>V34</f>
        <v>47812702.345039994</v>
      </c>
      <c r="X34" s="46">
        <v>1</v>
      </c>
      <c r="Y34" s="46">
        <v>0.95630000000000004</v>
      </c>
      <c r="Z34" s="38" t="s">
        <v>190</v>
      </c>
      <c r="AA34" s="38" t="s">
        <v>93</v>
      </c>
      <c r="AB34" s="38" t="s">
        <v>191</v>
      </c>
      <c r="AC34" s="38" t="s">
        <v>192</v>
      </c>
      <c r="AD34" s="38" t="s">
        <v>119</v>
      </c>
      <c r="AE34" s="38" t="s">
        <v>193</v>
      </c>
      <c r="AF34" s="48">
        <v>19.079999999999998</v>
      </c>
      <c r="AG34" s="48"/>
      <c r="AH34" s="48">
        <v>2215380.96</v>
      </c>
      <c r="AI34" s="38" t="s">
        <v>194</v>
      </c>
      <c r="AJ34" s="50">
        <f t="shared" ref="AJ34:AJ39" si="15">K34-O34</f>
        <v>54898.289999999106</v>
      </c>
      <c r="AK34" s="50">
        <f t="shared" ref="AK34:AK39" si="16">O34-P34</f>
        <v>2132399.3649600074</v>
      </c>
      <c r="AL34" s="43"/>
      <c r="AM34" s="43"/>
      <c r="AN34" s="43">
        <v>2184403.33</v>
      </c>
      <c r="AO34" s="43">
        <v>31127.18</v>
      </c>
      <c r="AP34" s="51" t="s">
        <v>67</v>
      </c>
      <c r="AQ34" s="51" t="s">
        <v>67</v>
      </c>
      <c r="AR34" s="91" t="s">
        <v>195</v>
      </c>
      <c r="AS34" s="51" t="s">
        <v>108</v>
      </c>
      <c r="AT34" s="51"/>
      <c r="AU34" s="51"/>
      <c r="AV34" s="51"/>
      <c r="AW34" s="51"/>
      <c r="AX34" s="51"/>
    </row>
    <row r="35" spans="1:50" s="53" customFormat="1" ht="60" hidden="1" customHeight="1" x14ac:dyDescent="0.25">
      <c r="A35" s="36" t="s">
        <v>56</v>
      </c>
      <c r="B35" s="38">
        <v>2010</v>
      </c>
      <c r="C35" s="38" t="s">
        <v>57</v>
      </c>
      <c r="D35" s="92" t="s">
        <v>196</v>
      </c>
      <c r="E35" s="38" t="s">
        <v>59</v>
      </c>
      <c r="F35" s="38" t="s">
        <v>57</v>
      </c>
      <c r="G35" s="90">
        <v>40817</v>
      </c>
      <c r="H35" s="90">
        <v>41035</v>
      </c>
      <c r="I35" s="84"/>
      <c r="J35" s="48">
        <v>86000000</v>
      </c>
      <c r="K35" s="48">
        <v>86000000</v>
      </c>
      <c r="L35" s="69"/>
      <c r="M35" s="69"/>
      <c r="N35" s="48">
        <v>86000000</v>
      </c>
      <c r="O35" s="48">
        <v>86000000</v>
      </c>
      <c r="P35" s="48">
        <v>83328280.709999993</v>
      </c>
      <c r="Q35" s="44">
        <f t="shared" si="0"/>
        <v>86000000</v>
      </c>
      <c r="R35" s="44">
        <f t="shared" si="0"/>
        <v>86000000</v>
      </c>
      <c r="S35" s="44">
        <f t="shared" si="11"/>
        <v>86000000</v>
      </c>
      <c r="T35" s="44">
        <f t="shared" si="11"/>
        <v>86000000</v>
      </c>
      <c r="U35" s="44">
        <f t="shared" si="12"/>
        <v>83328280.709999993</v>
      </c>
      <c r="V35" s="44">
        <f t="shared" si="14"/>
        <v>83328280.709999993</v>
      </c>
      <c r="W35" s="44">
        <f>V35</f>
        <v>83328280.709999993</v>
      </c>
      <c r="X35" s="46">
        <v>1</v>
      </c>
      <c r="Y35" s="46">
        <v>1</v>
      </c>
      <c r="Z35" s="38" t="s">
        <v>197</v>
      </c>
      <c r="AA35" s="38" t="s">
        <v>198</v>
      </c>
      <c r="AB35" s="38" t="s">
        <v>199</v>
      </c>
      <c r="AC35" s="38" t="s">
        <v>200</v>
      </c>
      <c r="AD35" s="38" t="s">
        <v>201</v>
      </c>
      <c r="AE35" s="38" t="s">
        <v>202</v>
      </c>
      <c r="AF35" s="48">
        <v>494.14</v>
      </c>
      <c r="AG35" s="48">
        <v>1256298.5799999998</v>
      </c>
      <c r="AH35" s="48">
        <v>58280.15</v>
      </c>
      <c r="AI35" s="38" t="s">
        <v>203</v>
      </c>
      <c r="AJ35" s="50">
        <f t="shared" si="15"/>
        <v>0</v>
      </c>
      <c r="AK35" s="50">
        <f t="shared" si="16"/>
        <v>2671719.2900000066</v>
      </c>
      <c r="AL35" s="43"/>
      <c r="AM35" s="43"/>
      <c r="AN35" s="43"/>
      <c r="AO35" s="43"/>
      <c r="AP35" s="51" t="s">
        <v>67</v>
      </c>
      <c r="AQ35" s="51" t="s">
        <v>67</v>
      </c>
      <c r="AR35" s="91" t="s">
        <v>128</v>
      </c>
      <c r="AS35" s="51" t="s">
        <v>108</v>
      </c>
      <c r="AT35" s="51"/>
      <c r="AU35" s="51"/>
      <c r="AV35" s="51"/>
      <c r="AW35" s="51"/>
      <c r="AX35" s="51"/>
    </row>
    <row r="36" spans="1:50" s="53" customFormat="1" ht="60" hidden="1" customHeight="1" x14ac:dyDescent="0.25">
      <c r="A36" s="36" t="s">
        <v>56</v>
      </c>
      <c r="B36" s="38">
        <v>2010</v>
      </c>
      <c r="C36" s="38" t="s">
        <v>57</v>
      </c>
      <c r="D36" s="92" t="s">
        <v>204</v>
      </c>
      <c r="E36" s="38" t="s">
        <v>59</v>
      </c>
      <c r="F36" s="38" t="s">
        <v>57</v>
      </c>
      <c r="G36" s="90">
        <v>40581</v>
      </c>
      <c r="H36" s="90">
        <v>40950</v>
      </c>
      <c r="I36" s="84"/>
      <c r="J36" s="48">
        <v>49000000</v>
      </c>
      <c r="K36" s="48">
        <v>49000000</v>
      </c>
      <c r="L36" s="69"/>
      <c r="M36" s="69"/>
      <c r="N36" s="48">
        <v>49000000</v>
      </c>
      <c r="O36" s="48">
        <v>49000000</v>
      </c>
      <c r="P36" s="48">
        <v>49000000</v>
      </c>
      <c r="Q36" s="44">
        <f t="shared" si="0"/>
        <v>49000000</v>
      </c>
      <c r="R36" s="44">
        <f t="shared" si="0"/>
        <v>49000000</v>
      </c>
      <c r="S36" s="44">
        <f t="shared" si="11"/>
        <v>49000000</v>
      </c>
      <c r="T36" s="44">
        <f t="shared" si="11"/>
        <v>49000000</v>
      </c>
      <c r="U36" s="44">
        <f t="shared" si="12"/>
        <v>49000000</v>
      </c>
      <c r="V36" s="44">
        <f t="shared" si="14"/>
        <v>49000000</v>
      </c>
      <c r="W36" s="44">
        <f t="shared" ref="W36:W59" si="17">V36</f>
        <v>49000000</v>
      </c>
      <c r="X36" s="46">
        <v>1</v>
      </c>
      <c r="Y36" s="46">
        <v>0.94</v>
      </c>
      <c r="Z36" s="38" t="s">
        <v>205</v>
      </c>
      <c r="AA36" s="38" t="s">
        <v>198</v>
      </c>
      <c r="AB36" s="38" t="s">
        <v>199</v>
      </c>
      <c r="AC36" s="38" t="s">
        <v>206</v>
      </c>
      <c r="AD36" s="38" t="s">
        <v>201</v>
      </c>
      <c r="AE36" s="38" t="s">
        <v>207</v>
      </c>
      <c r="AF36" s="48">
        <v>1865849.67</v>
      </c>
      <c r="AG36" s="48">
        <v>1769298.65</v>
      </c>
      <c r="AH36" s="48">
        <v>96551.020000000019</v>
      </c>
      <c r="AI36" s="38" t="s">
        <v>208</v>
      </c>
      <c r="AJ36" s="50">
        <f t="shared" si="15"/>
        <v>0</v>
      </c>
      <c r="AK36" s="50">
        <f t="shared" si="16"/>
        <v>0</v>
      </c>
      <c r="AL36" s="43"/>
      <c r="AM36" s="43"/>
      <c r="AN36" s="43"/>
      <c r="AO36" s="43">
        <v>121034.36</v>
      </c>
      <c r="AP36" s="51" t="s">
        <v>67</v>
      </c>
      <c r="AQ36" s="51" t="s">
        <v>67</v>
      </c>
      <c r="AR36" s="91" t="s">
        <v>128</v>
      </c>
      <c r="AS36" s="51" t="s">
        <v>108</v>
      </c>
      <c r="AT36" s="51"/>
      <c r="AU36" s="51"/>
      <c r="AV36" s="51"/>
      <c r="AW36" s="51"/>
      <c r="AX36" s="51"/>
    </row>
    <row r="37" spans="1:50" s="53" customFormat="1" ht="51.75" hidden="1" customHeight="1" x14ac:dyDescent="0.25">
      <c r="A37" s="36" t="s">
        <v>56</v>
      </c>
      <c r="B37" s="38">
        <v>2010</v>
      </c>
      <c r="C37" s="38" t="s">
        <v>57</v>
      </c>
      <c r="D37" s="92" t="s">
        <v>209</v>
      </c>
      <c r="E37" s="38" t="s">
        <v>89</v>
      </c>
      <c r="F37" s="38" t="s">
        <v>108</v>
      </c>
      <c r="G37" s="90">
        <v>41544</v>
      </c>
      <c r="H37" s="90">
        <v>41613</v>
      </c>
      <c r="I37" s="84"/>
      <c r="J37" s="48">
        <v>15000000</v>
      </c>
      <c r="K37" s="48">
        <v>15000000</v>
      </c>
      <c r="L37" s="69"/>
      <c r="M37" s="69"/>
      <c r="N37" s="48">
        <v>15000000</v>
      </c>
      <c r="O37" s="48">
        <v>14888440.879999999</v>
      </c>
      <c r="P37" s="48">
        <v>14888440.879999999</v>
      </c>
      <c r="Q37" s="44">
        <f t="shared" si="0"/>
        <v>15000000</v>
      </c>
      <c r="R37" s="44">
        <f t="shared" si="0"/>
        <v>15000000</v>
      </c>
      <c r="S37" s="44">
        <f t="shared" si="11"/>
        <v>15000000</v>
      </c>
      <c r="T37" s="44">
        <f t="shared" si="11"/>
        <v>14888440.879999999</v>
      </c>
      <c r="U37" s="44">
        <f t="shared" si="12"/>
        <v>14888440.879999999</v>
      </c>
      <c r="V37" s="44">
        <f t="shared" si="14"/>
        <v>14888440.879999999</v>
      </c>
      <c r="W37" s="44">
        <f t="shared" si="17"/>
        <v>14888440.879999999</v>
      </c>
      <c r="X37" s="46">
        <v>1</v>
      </c>
      <c r="Y37" s="46">
        <v>1</v>
      </c>
      <c r="Z37" s="38" t="s">
        <v>210</v>
      </c>
      <c r="AA37" s="38" t="s">
        <v>198</v>
      </c>
      <c r="AB37" s="38" t="s">
        <v>211</v>
      </c>
      <c r="AC37" s="38" t="s">
        <v>212</v>
      </c>
      <c r="AD37" s="38" t="s">
        <v>213</v>
      </c>
      <c r="AE37" s="38" t="s">
        <v>214</v>
      </c>
      <c r="AF37" s="48">
        <v>28.27</v>
      </c>
      <c r="AG37" s="48">
        <v>0</v>
      </c>
      <c r="AH37" s="48">
        <v>165851.51</v>
      </c>
      <c r="AI37" s="38"/>
      <c r="AJ37" s="50">
        <f t="shared" si="15"/>
        <v>111559.12000000104</v>
      </c>
      <c r="AK37" s="50">
        <f t="shared" si="16"/>
        <v>0</v>
      </c>
      <c r="AL37" s="43"/>
      <c r="AM37" s="43"/>
      <c r="AN37" s="43">
        <v>111559.12</v>
      </c>
      <c r="AO37" s="43">
        <v>36351.24</v>
      </c>
      <c r="AP37" s="51" t="s">
        <v>67</v>
      </c>
      <c r="AQ37" s="51" t="s">
        <v>67</v>
      </c>
      <c r="AR37" s="51" t="s">
        <v>68</v>
      </c>
      <c r="AS37" s="51"/>
      <c r="AT37" s="51" t="s">
        <v>69</v>
      </c>
      <c r="AU37" s="51" t="s">
        <v>69</v>
      </c>
      <c r="AV37" s="51"/>
      <c r="AW37" s="51"/>
      <c r="AX37" s="51"/>
    </row>
    <row r="38" spans="1:50" s="53" customFormat="1" ht="41.25" hidden="1" customHeight="1" x14ac:dyDescent="0.25">
      <c r="A38" s="36" t="s">
        <v>56</v>
      </c>
      <c r="B38" s="38">
        <v>2010</v>
      </c>
      <c r="C38" s="38" t="s">
        <v>57</v>
      </c>
      <c r="D38" s="92" t="s">
        <v>215</v>
      </c>
      <c r="E38" s="38" t="s">
        <v>89</v>
      </c>
      <c r="F38" s="38" t="s">
        <v>216</v>
      </c>
      <c r="G38" s="90">
        <v>40624</v>
      </c>
      <c r="H38" s="90">
        <v>41349</v>
      </c>
      <c r="I38" s="84"/>
      <c r="J38" s="48">
        <v>25920126</v>
      </c>
      <c r="K38" s="48">
        <v>25920126</v>
      </c>
      <c r="L38" s="69"/>
      <c r="M38" s="69"/>
      <c r="N38" s="48">
        <v>25920126</v>
      </c>
      <c r="O38" s="48">
        <v>25920125.990000006</v>
      </c>
      <c r="P38" s="48">
        <v>25526808.310000002</v>
      </c>
      <c r="Q38" s="44">
        <f t="shared" si="0"/>
        <v>25920126</v>
      </c>
      <c r="R38" s="44">
        <f t="shared" si="0"/>
        <v>25920126</v>
      </c>
      <c r="S38" s="44">
        <f t="shared" si="11"/>
        <v>25920126</v>
      </c>
      <c r="T38" s="44">
        <f t="shared" si="11"/>
        <v>25920125.990000006</v>
      </c>
      <c r="U38" s="44">
        <f t="shared" si="12"/>
        <v>25526808.310000002</v>
      </c>
      <c r="V38" s="44">
        <f t="shared" si="14"/>
        <v>25526808.310000002</v>
      </c>
      <c r="W38" s="44">
        <f t="shared" si="17"/>
        <v>25526808.310000002</v>
      </c>
      <c r="X38" s="97">
        <v>1</v>
      </c>
      <c r="Y38" s="100">
        <v>0.99929999999999997</v>
      </c>
      <c r="Z38" s="38" t="s">
        <v>217</v>
      </c>
      <c r="AA38" s="38" t="s">
        <v>198</v>
      </c>
      <c r="AB38" s="38" t="s">
        <v>211</v>
      </c>
      <c r="AC38" s="38" t="s">
        <v>218</v>
      </c>
      <c r="AD38" s="38" t="s">
        <v>219</v>
      </c>
      <c r="AE38" s="38" t="s">
        <v>220</v>
      </c>
      <c r="AF38" s="48">
        <v>240.47</v>
      </c>
      <c r="AG38" s="48">
        <v>0</v>
      </c>
      <c r="AH38" s="48">
        <v>1692713.66</v>
      </c>
      <c r="AI38" s="38"/>
      <c r="AJ38" s="50">
        <f t="shared" si="15"/>
        <v>9.9999941885471344E-3</v>
      </c>
      <c r="AK38" s="50">
        <f t="shared" si="16"/>
        <v>393317.68000000343</v>
      </c>
      <c r="AL38" s="43"/>
      <c r="AM38" s="43"/>
      <c r="AN38" s="43">
        <f>393317.68+750705.75</f>
        <v>1144023.43</v>
      </c>
      <c r="AO38" s="43"/>
      <c r="AP38" s="51" t="s">
        <v>67</v>
      </c>
      <c r="AQ38" s="51" t="s">
        <v>67</v>
      </c>
      <c r="AR38" s="51" t="s">
        <v>68</v>
      </c>
      <c r="AS38" s="51"/>
      <c r="AT38" s="51" t="s">
        <v>69</v>
      </c>
      <c r="AU38" s="51" t="s">
        <v>69</v>
      </c>
      <c r="AV38" s="51"/>
      <c r="AW38" s="51"/>
      <c r="AX38" s="51"/>
    </row>
    <row r="39" spans="1:50" s="53" customFormat="1" ht="90" hidden="1" customHeight="1" x14ac:dyDescent="0.25">
      <c r="A39" s="54" t="s">
        <v>56</v>
      </c>
      <c r="B39" s="55">
        <v>2010</v>
      </c>
      <c r="C39" s="55" t="s">
        <v>106</v>
      </c>
      <c r="D39" s="101" t="s">
        <v>221</v>
      </c>
      <c r="E39" s="55" t="s">
        <v>222</v>
      </c>
      <c r="F39" s="55" t="s">
        <v>108</v>
      </c>
      <c r="G39" s="90">
        <v>40730</v>
      </c>
      <c r="H39" s="90">
        <v>41227</v>
      </c>
      <c r="I39" s="66"/>
      <c r="J39" s="48">
        <v>12000000</v>
      </c>
      <c r="K39" s="41">
        <f>J39+L39+M39</f>
        <v>16000000</v>
      </c>
      <c r="L39" s="69"/>
      <c r="M39" s="69">
        <v>4000000</v>
      </c>
      <c r="N39" s="48">
        <f>12000000+4000000</f>
        <v>16000000</v>
      </c>
      <c r="O39" s="48">
        <v>15999793.970000001</v>
      </c>
      <c r="P39" s="48">
        <v>15999793.970000001</v>
      </c>
      <c r="Q39" s="44">
        <f t="shared" si="0"/>
        <v>12000000</v>
      </c>
      <c r="R39" s="44">
        <f t="shared" si="0"/>
        <v>16000000</v>
      </c>
      <c r="S39" s="44">
        <f t="shared" si="11"/>
        <v>16000000</v>
      </c>
      <c r="T39" s="44">
        <f t="shared" si="11"/>
        <v>15999793.970000001</v>
      </c>
      <c r="U39" s="44">
        <f t="shared" si="12"/>
        <v>15999793.970000001</v>
      </c>
      <c r="V39" s="44">
        <f t="shared" si="14"/>
        <v>15999793.970000001</v>
      </c>
      <c r="W39" s="44">
        <f t="shared" si="17"/>
        <v>15999793.970000001</v>
      </c>
      <c r="X39" s="46">
        <v>1</v>
      </c>
      <c r="Y39" s="46">
        <v>1</v>
      </c>
      <c r="Z39" s="55" t="s">
        <v>223</v>
      </c>
      <c r="AA39" s="55" t="s">
        <v>93</v>
      </c>
      <c r="AB39" s="55" t="s">
        <v>211</v>
      </c>
      <c r="AC39" s="55" t="s">
        <v>224</v>
      </c>
      <c r="AD39" s="55" t="s">
        <v>225</v>
      </c>
      <c r="AE39" s="55" t="s">
        <v>226</v>
      </c>
      <c r="AF39" s="62">
        <v>3.98</v>
      </c>
      <c r="AG39" s="62">
        <v>0</v>
      </c>
      <c r="AH39" s="62">
        <v>25270.07</v>
      </c>
      <c r="AI39" s="55"/>
      <c r="AJ39" s="50">
        <f t="shared" si="15"/>
        <v>206.02999999932945</v>
      </c>
      <c r="AK39" s="50">
        <f t="shared" si="16"/>
        <v>0</v>
      </c>
      <c r="AL39" s="43"/>
      <c r="AM39" s="43"/>
      <c r="AN39" s="43">
        <v>206</v>
      </c>
      <c r="AO39" s="43">
        <v>25110.99</v>
      </c>
      <c r="AP39" s="51" t="s">
        <v>67</v>
      </c>
      <c r="AQ39" s="51" t="s">
        <v>67</v>
      </c>
      <c r="AR39" s="51" t="s">
        <v>68</v>
      </c>
      <c r="AS39" s="51"/>
      <c r="AT39" s="51" t="s">
        <v>69</v>
      </c>
      <c r="AU39" s="51" t="s">
        <v>69</v>
      </c>
      <c r="AV39" s="51"/>
      <c r="AW39" s="51"/>
      <c r="AX39" s="51"/>
    </row>
    <row r="40" spans="1:50" s="53" customFormat="1" ht="29.25" hidden="1" customHeight="1" x14ac:dyDescent="0.25">
      <c r="A40" s="65"/>
      <c r="B40" s="66"/>
      <c r="C40" s="66"/>
      <c r="D40" s="102"/>
      <c r="E40" s="66"/>
      <c r="F40" s="66"/>
      <c r="G40" s="84"/>
      <c r="H40" s="84"/>
      <c r="I40" s="66"/>
      <c r="J40" s="69"/>
      <c r="K40" s="69">
        <v>4000000</v>
      </c>
      <c r="L40" s="69"/>
      <c r="M40" s="69">
        <v>4000000</v>
      </c>
      <c r="N40" s="69"/>
      <c r="O40" s="69"/>
      <c r="P40" s="69"/>
      <c r="Q40" s="70"/>
      <c r="R40" s="70">
        <f t="shared" si="5"/>
        <v>4000000</v>
      </c>
      <c r="S40" s="70">
        <f t="shared" si="11"/>
        <v>0</v>
      </c>
      <c r="T40" s="70">
        <f t="shared" si="11"/>
        <v>0</v>
      </c>
      <c r="U40" s="70">
        <f t="shared" si="12"/>
        <v>0</v>
      </c>
      <c r="V40" s="70">
        <f t="shared" si="14"/>
        <v>0</v>
      </c>
      <c r="W40" s="70">
        <f t="shared" si="17"/>
        <v>0</v>
      </c>
      <c r="X40" s="83">
        <v>1</v>
      </c>
      <c r="Y40" s="83">
        <v>1</v>
      </c>
      <c r="Z40" s="66"/>
      <c r="AA40" s="66"/>
      <c r="AB40" s="66"/>
      <c r="AC40" s="66"/>
      <c r="AD40" s="66"/>
      <c r="AE40" s="66"/>
      <c r="AF40" s="75"/>
      <c r="AG40" s="75"/>
      <c r="AH40" s="75"/>
      <c r="AI40" s="66"/>
      <c r="AJ40" s="84"/>
      <c r="AK40" s="84"/>
      <c r="AL40" s="43"/>
      <c r="AM40" s="43"/>
      <c r="AN40" s="43"/>
      <c r="AO40" s="43"/>
      <c r="AP40" s="85"/>
      <c r="AQ40" s="85"/>
      <c r="AR40" s="51"/>
      <c r="AS40" s="51"/>
      <c r="AT40" s="51"/>
      <c r="AU40" s="51"/>
      <c r="AV40" s="51"/>
      <c r="AW40" s="51"/>
      <c r="AX40" s="51"/>
    </row>
    <row r="41" spans="1:50" s="53" customFormat="1" ht="39" hidden="1" customHeight="1" x14ac:dyDescent="0.25">
      <c r="A41" s="36" t="s">
        <v>56</v>
      </c>
      <c r="B41" s="38">
        <v>2011</v>
      </c>
      <c r="C41" s="38" t="s">
        <v>167</v>
      </c>
      <c r="D41" s="92" t="s">
        <v>168</v>
      </c>
      <c r="E41" s="38" t="s">
        <v>59</v>
      </c>
      <c r="F41" s="38" t="s">
        <v>167</v>
      </c>
      <c r="G41" s="90">
        <v>40848</v>
      </c>
      <c r="H41" s="90">
        <v>40848</v>
      </c>
      <c r="I41" s="84"/>
      <c r="J41" s="48">
        <v>16000000</v>
      </c>
      <c r="K41" s="48">
        <v>31000000</v>
      </c>
      <c r="L41" s="69"/>
      <c r="M41" s="69"/>
      <c r="N41" s="48">
        <v>31000000</v>
      </c>
      <c r="O41" s="48">
        <f>4450512.92+26549487.08</f>
        <v>31000000</v>
      </c>
      <c r="P41" s="48">
        <v>31000000</v>
      </c>
      <c r="Q41" s="44">
        <f t="shared" ref="Q41:R59" si="18">J41</f>
        <v>16000000</v>
      </c>
      <c r="R41" s="44">
        <f t="shared" si="18"/>
        <v>31000000</v>
      </c>
      <c r="S41" s="44">
        <f t="shared" si="11"/>
        <v>31000000</v>
      </c>
      <c r="T41" s="44">
        <f t="shared" si="11"/>
        <v>31000000</v>
      </c>
      <c r="U41" s="44">
        <f t="shared" si="12"/>
        <v>31000000</v>
      </c>
      <c r="V41" s="44">
        <f t="shared" si="14"/>
        <v>31000000</v>
      </c>
      <c r="W41" s="44">
        <f t="shared" si="17"/>
        <v>31000000</v>
      </c>
      <c r="X41" s="46">
        <v>1</v>
      </c>
      <c r="Y41" s="46">
        <v>0.99990000000000001</v>
      </c>
      <c r="Z41" s="38" t="s">
        <v>227</v>
      </c>
      <c r="AA41" s="38" t="s">
        <v>170</v>
      </c>
      <c r="AB41" s="38" t="s">
        <v>171</v>
      </c>
      <c r="AC41" s="38">
        <v>7824885</v>
      </c>
      <c r="AD41" s="38" t="s">
        <v>172</v>
      </c>
      <c r="AE41" s="38" t="s">
        <v>228</v>
      </c>
      <c r="AF41" s="48">
        <v>27.19</v>
      </c>
      <c r="AG41" s="48">
        <v>0</v>
      </c>
      <c r="AH41" s="48">
        <v>3262408.3499999992</v>
      </c>
      <c r="AI41" s="38" t="s">
        <v>229</v>
      </c>
      <c r="AJ41" s="50">
        <f t="shared" ref="AJ41:AJ56" si="19">K41-O41</f>
        <v>0</v>
      </c>
      <c r="AK41" s="50">
        <f t="shared" ref="AK41:AK56" si="20">O41-P41</f>
        <v>0</v>
      </c>
      <c r="AL41" s="43"/>
      <c r="AM41" s="43"/>
      <c r="AN41" s="43"/>
      <c r="AO41" s="43"/>
      <c r="AP41" s="51" t="s">
        <v>67</v>
      </c>
      <c r="AQ41" s="51" t="s">
        <v>67</v>
      </c>
      <c r="AR41" s="91" t="s">
        <v>128</v>
      </c>
      <c r="AS41" s="51" t="s">
        <v>108</v>
      </c>
      <c r="AT41" s="51"/>
      <c r="AU41" s="51"/>
      <c r="AV41" s="51"/>
      <c r="AW41" s="51"/>
      <c r="AX41" s="51"/>
    </row>
    <row r="42" spans="1:50" s="53" customFormat="1" ht="51" hidden="1" customHeight="1" x14ac:dyDescent="0.25">
      <c r="A42" s="36" t="s">
        <v>56</v>
      </c>
      <c r="B42" s="38">
        <v>2011</v>
      </c>
      <c r="C42" s="38" t="s">
        <v>230</v>
      </c>
      <c r="D42" s="92" t="s">
        <v>175</v>
      </c>
      <c r="E42" s="38" t="s">
        <v>59</v>
      </c>
      <c r="F42" s="38" t="s">
        <v>80</v>
      </c>
      <c r="G42" s="103">
        <v>40422</v>
      </c>
      <c r="H42" s="103">
        <v>41153</v>
      </c>
      <c r="I42" s="84"/>
      <c r="J42" s="48">
        <v>32611786</v>
      </c>
      <c r="K42" s="48">
        <v>17611786</v>
      </c>
      <c r="L42" s="69"/>
      <c r="M42" s="69"/>
      <c r="N42" s="48">
        <v>17611786</v>
      </c>
      <c r="O42" s="48">
        <v>17611759.43</v>
      </c>
      <c r="P42" s="48">
        <v>17611759.43</v>
      </c>
      <c r="Q42" s="44">
        <f t="shared" si="18"/>
        <v>32611786</v>
      </c>
      <c r="R42" s="44">
        <f t="shared" si="18"/>
        <v>17611786</v>
      </c>
      <c r="S42" s="44">
        <f t="shared" si="11"/>
        <v>17611786</v>
      </c>
      <c r="T42" s="44">
        <f t="shared" si="11"/>
        <v>17611759.43</v>
      </c>
      <c r="U42" s="44">
        <f t="shared" si="12"/>
        <v>17611759.43</v>
      </c>
      <c r="V42" s="44">
        <f t="shared" si="14"/>
        <v>17611759.43</v>
      </c>
      <c r="W42" s="44">
        <f t="shared" si="17"/>
        <v>17611759.43</v>
      </c>
      <c r="X42" s="46">
        <v>1</v>
      </c>
      <c r="Y42" s="46">
        <v>1</v>
      </c>
      <c r="Z42" s="38" t="s">
        <v>231</v>
      </c>
      <c r="AA42" s="38" t="s">
        <v>232</v>
      </c>
      <c r="AB42" s="38" t="s">
        <v>80</v>
      </c>
      <c r="AC42" s="38" t="s">
        <v>233</v>
      </c>
      <c r="AD42" s="38" t="s">
        <v>178</v>
      </c>
      <c r="AE42" s="38" t="s">
        <v>179</v>
      </c>
      <c r="AF42" s="48">
        <v>0</v>
      </c>
      <c r="AG42" s="48">
        <v>0</v>
      </c>
      <c r="AH42" s="48">
        <v>0</v>
      </c>
      <c r="AI42" s="38" t="s">
        <v>234</v>
      </c>
      <c r="AJ42" s="50">
        <f t="shared" si="19"/>
        <v>26.570000000298023</v>
      </c>
      <c r="AK42" s="50">
        <f t="shared" si="20"/>
        <v>0</v>
      </c>
      <c r="AL42" s="43"/>
      <c r="AM42" s="43"/>
      <c r="AN42" s="43">
        <v>406377.1</v>
      </c>
      <c r="AO42" s="43"/>
      <c r="AP42" s="51" t="s">
        <v>67</v>
      </c>
      <c r="AQ42" s="51" t="s">
        <v>67</v>
      </c>
      <c r="AR42" s="91" t="s">
        <v>128</v>
      </c>
      <c r="AS42" s="51" t="s">
        <v>108</v>
      </c>
      <c r="AT42" s="51"/>
      <c r="AU42" s="51"/>
      <c r="AV42" s="51"/>
      <c r="AW42" s="51"/>
      <c r="AX42" s="51"/>
    </row>
    <row r="43" spans="1:50" s="53" customFormat="1" ht="27.75" hidden="1" customHeight="1" x14ac:dyDescent="0.25">
      <c r="A43" s="36" t="s">
        <v>56</v>
      </c>
      <c r="B43" s="38">
        <v>2011</v>
      </c>
      <c r="C43" s="38" t="s">
        <v>87</v>
      </c>
      <c r="D43" s="92" t="s">
        <v>235</v>
      </c>
      <c r="E43" s="38" t="s">
        <v>59</v>
      </c>
      <c r="F43" s="38" t="s">
        <v>87</v>
      </c>
      <c r="G43" s="90">
        <v>41180</v>
      </c>
      <c r="H43" s="90">
        <v>41343</v>
      </c>
      <c r="I43" s="84"/>
      <c r="J43" s="48">
        <v>0</v>
      </c>
      <c r="K43" s="48">
        <v>30000000</v>
      </c>
      <c r="L43" s="69"/>
      <c r="M43" s="69"/>
      <c r="N43" s="48">
        <v>30000000</v>
      </c>
      <c r="O43" s="48">
        <f>29390583.88+587391.16</f>
        <v>29977975.039999999</v>
      </c>
      <c r="P43" s="48">
        <v>29977975.039999999</v>
      </c>
      <c r="Q43" s="44">
        <f t="shared" si="18"/>
        <v>0</v>
      </c>
      <c r="R43" s="44">
        <f t="shared" si="18"/>
        <v>30000000</v>
      </c>
      <c r="S43" s="44">
        <f t="shared" si="11"/>
        <v>30000000</v>
      </c>
      <c r="T43" s="44">
        <f t="shared" si="11"/>
        <v>29977975.039999999</v>
      </c>
      <c r="U43" s="44">
        <f t="shared" si="12"/>
        <v>29977975.039999999</v>
      </c>
      <c r="V43" s="44">
        <f t="shared" si="14"/>
        <v>29977975.039999999</v>
      </c>
      <c r="W43" s="44">
        <f t="shared" si="17"/>
        <v>29977975.039999999</v>
      </c>
      <c r="X43" s="46">
        <v>1</v>
      </c>
      <c r="Y43" s="46">
        <v>1</v>
      </c>
      <c r="Z43" s="38" t="s">
        <v>236</v>
      </c>
      <c r="AA43" s="38" t="s">
        <v>93</v>
      </c>
      <c r="AB43" s="38" t="s">
        <v>117</v>
      </c>
      <c r="AC43" s="38" t="s">
        <v>118</v>
      </c>
      <c r="AD43" s="38" t="s">
        <v>119</v>
      </c>
      <c r="AE43" s="38" t="s">
        <v>120</v>
      </c>
      <c r="AF43" s="48">
        <v>8.86</v>
      </c>
      <c r="AG43" s="48">
        <v>0</v>
      </c>
      <c r="AH43" s="48">
        <v>1028487.41</v>
      </c>
      <c r="AI43" s="38" t="s">
        <v>237</v>
      </c>
      <c r="AJ43" s="50">
        <f t="shared" si="19"/>
        <v>22024.960000000894</v>
      </c>
      <c r="AK43" s="50">
        <f t="shared" si="20"/>
        <v>0</v>
      </c>
      <c r="AL43" s="43"/>
      <c r="AM43" s="43"/>
      <c r="AN43" s="43"/>
      <c r="AO43" s="43"/>
      <c r="AP43" s="51" t="s">
        <v>67</v>
      </c>
      <c r="AQ43" s="51" t="s">
        <v>67</v>
      </c>
      <c r="AR43" s="91" t="s">
        <v>128</v>
      </c>
      <c r="AS43" s="51" t="s">
        <v>108</v>
      </c>
      <c r="AT43" s="51"/>
      <c r="AU43" s="51"/>
      <c r="AV43" s="51"/>
      <c r="AW43" s="51"/>
      <c r="AX43" s="51"/>
    </row>
    <row r="44" spans="1:50" s="53" customFormat="1" ht="60" hidden="1" customHeight="1" x14ac:dyDescent="0.25">
      <c r="A44" s="36" t="s">
        <v>56</v>
      </c>
      <c r="B44" s="38">
        <v>2011</v>
      </c>
      <c r="C44" s="38" t="s">
        <v>70</v>
      </c>
      <c r="D44" s="92" t="s">
        <v>238</v>
      </c>
      <c r="E44" s="38" t="s">
        <v>59</v>
      </c>
      <c r="F44" s="38" t="s">
        <v>70</v>
      </c>
      <c r="G44" s="90">
        <v>41040</v>
      </c>
      <c r="H44" s="90">
        <v>41888</v>
      </c>
      <c r="I44" s="84"/>
      <c r="J44" s="48">
        <v>16000000</v>
      </c>
      <c r="K44" s="48">
        <v>56000000</v>
      </c>
      <c r="L44" s="69"/>
      <c r="M44" s="69"/>
      <c r="N44" s="48">
        <v>56000000</v>
      </c>
      <c r="O44" s="48">
        <v>55316481.82</v>
      </c>
      <c r="P44" s="48">
        <v>55316481.82</v>
      </c>
      <c r="Q44" s="44">
        <f t="shared" si="18"/>
        <v>16000000</v>
      </c>
      <c r="R44" s="44">
        <f t="shared" si="18"/>
        <v>56000000</v>
      </c>
      <c r="S44" s="44">
        <f t="shared" si="11"/>
        <v>56000000</v>
      </c>
      <c r="T44" s="44">
        <f t="shared" si="11"/>
        <v>55316481.82</v>
      </c>
      <c r="U44" s="44">
        <f t="shared" si="12"/>
        <v>55316481.82</v>
      </c>
      <c r="V44" s="44">
        <f t="shared" si="14"/>
        <v>55316481.82</v>
      </c>
      <c r="W44" s="44">
        <f t="shared" si="17"/>
        <v>55316481.82</v>
      </c>
      <c r="X44" s="46">
        <v>1</v>
      </c>
      <c r="Y44" s="46">
        <v>1</v>
      </c>
      <c r="Z44" s="38" t="s">
        <v>239</v>
      </c>
      <c r="AA44" s="38" t="s">
        <v>240</v>
      </c>
      <c r="AB44" s="38" t="s">
        <v>143</v>
      </c>
      <c r="AC44" s="38" t="s">
        <v>185</v>
      </c>
      <c r="AD44" s="38" t="s">
        <v>145</v>
      </c>
      <c r="AE44" s="38" t="s">
        <v>241</v>
      </c>
      <c r="AF44" s="48">
        <v>3172.85</v>
      </c>
      <c r="AG44" s="48">
        <v>0</v>
      </c>
      <c r="AH44" s="48">
        <v>3098956.5700000022</v>
      </c>
      <c r="AI44" s="38" t="s">
        <v>242</v>
      </c>
      <c r="AJ44" s="50">
        <f t="shared" si="19"/>
        <v>683518.1799999997</v>
      </c>
      <c r="AK44" s="50">
        <f t="shared" si="20"/>
        <v>0</v>
      </c>
      <c r="AL44" s="43"/>
      <c r="AM44" s="43"/>
      <c r="AN44" s="43"/>
      <c r="AO44" s="43"/>
      <c r="AP44" s="51" t="s">
        <v>67</v>
      </c>
      <c r="AQ44" s="51" t="s">
        <v>67</v>
      </c>
      <c r="AR44" s="91" t="s">
        <v>128</v>
      </c>
      <c r="AS44" s="51" t="s">
        <v>108</v>
      </c>
      <c r="AT44" s="51"/>
      <c r="AU44" s="51"/>
      <c r="AV44" s="51"/>
      <c r="AW44" s="51"/>
      <c r="AX44" s="51"/>
    </row>
    <row r="45" spans="1:50" s="53" customFormat="1" ht="60" hidden="1" customHeight="1" x14ac:dyDescent="0.25">
      <c r="A45" s="36" t="s">
        <v>56</v>
      </c>
      <c r="B45" s="38">
        <v>2011</v>
      </c>
      <c r="C45" s="38" t="s">
        <v>57</v>
      </c>
      <c r="D45" s="92" t="s">
        <v>243</v>
      </c>
      <c r="E45" s="38" t="s">
        <v>59</v>
      </c>
      <c r="F45" s="38" t="s">
        <v>57</v>
      </c>
      <c r="G45" s="90">
        <v>40945</v>
      </c>
      <c r="H45" s="90">
        <v>41333</v>
      </c>
      <c r="I45" s="84"/>
      <c r="J45" s="48">
        <v>40000000</v>
      </c>
      <c r="K45" s="41">
        <f>J45+L45+M45</f>
        <v>40000000</v>
      </c>
      <c r="L45" s="69"/>
      <c r="M45" s="69"/>
      <c r="N45" s="48">
        <v>40000000</v>
      </c>
      <c r="O45" s="48">
        <v>39950959.049999997</v>
      </c>
      <c r="P45" s="48">
        <v>39950959.049999997</v>
      </c>
      <c r="Q45" s="44">
        <f t="shared" si="18"/>
        <v>40000000</v>
      </c>
      <c r="R45" s="44">
        <f t="shared" si="18"/>
        <v>40000000</v>
      </c>
      <c r="S45" s="44">
        <f t="shared" si="11"/>
        <v>40000000</v>
      </c>
      <c r="T45" s="44">
        <f t="shared" si="11"/>
        <v>39950959.049999997</v>
      </c>
      <c r="U45" s="44">
        <f t="shared" si="12"/>
        <v>39950959.049999997</v>
      </c>
      <c r="V45" s="44">
        <f t="shared" si="14"/>
        <v>39950959.049999997</v>
      </c>
      <c r="W45" s="44">
        <f t="shared" si="17"/>
        <v>39950959.049999997</v>
      </c>
      <c r="X45" s="46">
        <v>1</v>
      </c>
      <c r="Y45" s="46">
        <v>1</v>
      </c>
      <c r="Z45" s="38" t="s">
        <v>244</v>
      </c>
      <c r="AA45" s="38" t="s">
        <v>198</v>
      </c>
      <c r="AB45" s="38" t="s">
        <v>199</v>
      </c>
      <c r="AC45" s="38" t="s">
        <v>245</v>
      </c>
      <c r="AD45" s="38" t="s">
        <v>246</v>
      </c>
      <c r="AE45" s="38" t="s">
        <v>247</v>
      </c>
      <c r="AF45" s="48">
        <v>71203.69</v>
      </c>
      <c r="AG45" s="48">
        <v>0</v>
      </c>
      <c r="AH45" s="48">
        <v>49040.95</v>
      </c>
      <c r="AI45" s="38" t="s">
        <v>248</v>
      </c>
      <c r="AJ45" s="50">
        <f t="shared" si="19"/>
        <v>49040.95000000298</v>
      </c>
      <c r="AK45" s="50">
        <f t="shared" si="20"/>
        <v>0</v>
      </c>
      <c r="AL45" s="43"/>
      <c r="AM45" s="43"/>
      <c r="AN45" s="43"/>
      <c r="AO45" s="43"/>
      <c r="AP45" s="51" t="s">
        <v>67</v>
      </c>
      <c r="AQ45" s="51" t="s">
        <v>67</v>
      </c>
      <c r="AR45" s="51" t="s">
        <v>68</v>
      </c>
      <c r="AS45" s="51"/>
      <c r="AT45" s="52" t="s">
        <v>69</v>
      </c>
      <c r="AU45" s="52" t="s">
        <v>69</v>
      </c>
      <c r="AV45" s="51"/>
      <c r="AW45" s="51"/>
      <c r="AX45" s="51"/>
    </row>
    <row r="46" spans="1:50" s="53" customFormat="1" ht="60" hidden="1" customHeight="1" x14ac:dyDescent="0.25">
      <c r="A46" s="36" t="s">
        <v>56</v>
      </c>
      <c r="B46" s="38">
        <v>2011</v>
      </c>
      <c r="C46" s="38" t="s">
        <v>57</v>
      </c>
      <c r="D46" s="92" t="s">
        <v>249</v>
      </c>
      <c r="E46" s="38" t="s">
        <v>59</v>
      </c>
      <c r="F46" s="38" t="s">
        <v>57</v>
      </c>
      <c r="G46" s="90">
        <v>40945</v>
      </c>
      <c r="H46" s="90">
        <v>41678</v>
      </c>
      <c r="I46" s="84"/>
      <c r="J46" s="48">
        <v>46000000</v>
      </c>
      <c r="K46" s="41">
        <f>J46+L46+M46</f>
        <v>46000000</v>
      </c>
      <c r="L46" s="69"/>
      <c r="M46" s="69"/>
      <c r="N46" s="48">
        <v>46000000</v>
      </c>
      <c r="O46" s="48">
        <v>46000000</v>
      </c>
      <c r="P46" s="48">
        <v>46000000</v>
      </c>
      <c r="Q46" s="44">
        <f t="shared" si="18"/>
        <v>46000000</v>
      </c>
      <c r="R46" s="44">
        <f t="shared" si="18"/>
        <v>46000000</v>
      </c>
      <c r="S46" s="44">
        <f t="shared" si="11"/>
        <v>46000000</v>
      </c>
      <c r="T46" s="44">
        <f t="shared" si="11"/>
        <v>46000000</v>
      </c>
      <c r="U46" s="44">
        <f t="shared" si="12"/>
        <v>46000000</v>
      </c>
      <c r="V46" s="44">
        <f t="shared" si="14"/>
        <v>46000000</v>
      </c>
      <c r="W46" s="44">
        <f t="shared" si="17"/>
        <v>46000000</v>
      </c>
      <c r="X46" s="46">
        <v>1</v>
      </c>
      <c r="Y46" s="46">
        <v>1</v>
      </c>
      <c r="Z46" s="38" t="s">
        <v>250</v>
      </c>
      <c r="AA46" s="38" t="s">
        <v>198</v>
      </c>
      <c r="AB46" s="38" t="s">
        <v>199</v>
      </c>
      <c r="AC46" s="38" t="s">
        <v>251</v>
      </c>
      <c r="AD46" s="38" t="s">
        <v>252</v>
      </c>
      <c r="AE46" s="38" t="s">
        <v>253</v>
      </c>
      <c r="AF46" s="48">
        <v>65428.72</v>
      </c>
      <c r="AG46" s="48">
        <v>0</v>
      </c>
      <c r="AH46" s="48">
        <v>86242.52</v>
      </c>
      <c r="AI46" s="38" t="s">
        <v>248</v>
      </c>
      <c r="AJ46" s="50">
        <f t="shared" si="19"/>
        <v>0</v>
      </c>
      <c r="AK46" s="50">
        <f t="shared" si="20"/>
        <v>0</v>
      </c>
      <c r="AL46" s="43"/>
      <c r="AM46" s="43"/>
      <c r="AN46" s="43"/>
      <c r="AO46" s="43"/>
      <c r="AP46" s="51" t="s">
        <v>67</v>
      </c>
      <c r="AQ46" s="51" t="s">
        <v>67</v>
      </c>
      <c r="AR46" s="51" t="s">
        <v>68</v>
      </c>
      <c r="AS46" s="51"/>
      <c r="AT46" s="52" t="s">
        <v>69</v>
      </c>
      <c r="AU46" s="52" t="s">
        <v>69</v>
      </c>
      <c r="AV46" s="51"/>
      <c r="AW46" s="51"/>
      <c r="AX46" s="51"/>
    </row>
    <row r="47" spans="1:50" s="53" customFormat="1" ht="48" hidden="1" customHeight="1" x14ac:dyDescent="0.25">
      <c r="A47" s="36" t="s">
        <v>56</v>
      </c>
      <c r="B47" s="38">
        <v>2011</v>
      </c>
      <c r="C47" s="38" t="s">
        <v>87</v>
      </c>
      <c r="D47" s="92" t="s">
        <v>254</v>
      </c>
      <c r="E47" s="38" t="s">
        <v>59</v>
      </c>
      <c r="F47" s="38" t="s">
        <v>87</v>
      </c>
      <c r="G47" s="90">
        <v>40999</v>
      </c>
      <c r="H47" s="90">
        <v>41148</v>
      </c>
      <c r="I47" s="84"/>
      <c r="J47" s="48">
        <v>190000000</v>
      </c>
      <c r="K47" s="41">
        <v>120000000</v>
      </c>
      <c r="L47" s="69"/>
      <c r="M47" s="69"/>
      <c r="N47" s="48">
        <v>120000000</v>
      </c>
      <c r="O47" s="48">
        <v>120000000</v>
      </c>
      <c r="P47" s="48">
        <v>107820599.93000001</v>
      </c>
      <c r="Q47" s="44">
        <f t="shared" si="18"/>
        <v>190000000</v>
      </c>
      <c r="R47" s="44">
        <v>120000000</v>
      </c>
      <c r="S47" s="44">
        <f t="shared" si="11"/>
        <v>120000000</v>
      </c>
      <c r="T47" s="44">
        <f t="shared" si="11"/>
        <v>120000000</v>
      </c>
      <c r="U47" s="44">
        <f t="shared" si="12"/>
        <v>107820599.93000001</v>
      </c>
      <c r="V47" s="44">
        <f t="shared" si="14"/>
        <v>107820599.93000001</v>
      </c>
      <c r="W47" s="44">
        <f t="shared" si="17"/>
        <v>107820599.93000001</v>
      </c>
      <c r="X47" s="46">
        <v>1</v>
      </c>
      <c r="Y47" s="46">
        <v>0.95899999999999996</v>
      </c>
      <c r="Z47" s="38" t="s">
        <v>255</v>
      </c>
      <c r="AA47" s="38" t="s">
        <v>93</v>
      </c>
      <c r="AB47" s="38" t="s">
        <v>117</v>
      </c>
      <c r="AC47" s="38" t="s">
        <v>256</v>
      </c>
      <c r="AD47" s="38" t="s">
        <v>257</v>
      </c>
      <c r="AE47" s="38" t="s">
        <v>258</v>
      </c>
      <c r="AF47" s="48">
        <v>102.51</v>
      </c>
      <c r="AG47" s="48"/>
      <c r="AH47" s="48">
        <v>12300802.640000001</v>
      </c>
      <c r="AI47" s="38"/>
      <c r="AJ47" s="50">
        <f t="shared" si="19"/>
        <v>0</v>
      </c>
      <c r="AK47" s="50">
        <f t="shared" si="20"/>
        <v>12179400.069999993</v>
      </c>
      <c r="AL47" s="43"/>
      <c r="AM47" s="43"/>
      <c r="AN47" s="43">
        <v>12179400.15</v>
      </c>
      <c r="AO47" s="43">
        <v>8285.7800000000007</v>
      </c>
      <c r="AP47" s="51" t="s">
        <v>67</v>
      </c>
      <c r="AQ47" s="51" t="s">
        <v>67</v>
      </c>
      <c r="AR47" s="91" t="s">
        <v>128</v>
      </c>
      <c r="AS47" s="51" t="s">
        <v>108</v>
      </c>
      <c r="AT47" s="51"/>
      <c r="AU47" s="51"/>
      <c r="AV47" s="51"/>
      <c r="AW47" s="51"/>
      <c r="AX47" s="51"/>
    </row>
    <row r="48" spans="1:50" s="53" customFormat="1" ht="50.25" hidden="1" customHeight="1" x14ac:dyDescent="0.25">
      <c r="A48" s="36" t="s">
        <v>56</v>
      </c>
      <c r="B48" s="38">
        <v>2011</v>
      </c>
      <c r="C48" s="38" t="s">
        <v>106</v>
      </c>
      <c r="D48" s="92" t="s">
        <v>259</v>
      </c>
      <c r="E48" s="38" t="s">
        <v>89</v>
      </c>
      <c r="F48" s="38" t="s">
        <v>216</v>
      </c>
      <c r="G48" s="90">
        <v>40995</v>
      </c>
      <c r="H48" s="90">
        <v>41575</v>
      </c>
      <c r="I48" s="84"/>
      <c r="J48" s="48">
        <v>4000000</v>
      </c>
      <c r="K48" s="41">
        <f>J48+L48+M48</f>
        <v>4000000</v>
      </c>
      <c r="L48" s="69"/>
      <c r="M48" s="69"/>
      <c r="N48" s="48">
        <v>4000000</v>
      </c>
      <c r="O48" s="48">
        <v>3994400</v>
      </c>
      <c r="P48" s="48">
        <v>3994400</v>
      </c>
      <c r="Q48" s="44">
        <f t="shared" si="18"/>
        <v>4000000</v>
      </c>
      <c r="R48" s="44">
        <f t="shared" si="18"/>
        <v>4000000</v>
      </c>
      <c r="S48" s="44">
        <f t="shared" si="11"/>
        <v>4000000</v>
      </c>
      <c r="T48" s="44">
        <f t="shared" si="11"/>
        <v>3994400</v>
      </c>
      <c r="U48" s="44">
        <f t="shared" si="12"/>
        <v>3994400</v>
      </c>
      <c r="V48" s="44">
        <f t="shared" si="14"/>
        <v>3994400</v>
      </c>
      <c r="W48" s="44">
        <f t="shared" si="17"/>
        <v>3994400</v>
      </c>
      <c r="X48" s="46">
        <v>0.99860000000000004</v>
      </c>
      <c r="Y48" s="46">
        <v>1</v>
      </c>
      <c r="Z48" s="38" t="s">
        <v>260</v>
      </c>
      <c r="AA48" s="38" t="s">
        <v>198</v>
      </c>
      <c r="AB48" s="38" t="s">
        <v>108</v>
      </c>
      <c r="AC48" s="38">
        <v>1901637401</v>
      </c>
      <c r="AD48" s="38" t="s">
        <v>261</v>
      </c>
      <c r="AE48" s="38"/>
      <c r="AF48" s="48">
        <v>1.98</v>
      </c>
      <c r="AG48" s="48">
        <v>0</v>
      </c>
      <c r="AH48" s="48">
        <v>23043.59</v>
      </c>
      <c r="AI48" s="38"/>
      <c r="AJ48" s="50">
        <f t="shared" si="19"/>
        <v>5600</v>
      </c>
      <c r="AK48" s="50">
        <f t="shared" si="20"/>
        <v>0</v>
      </c>
      <c r="AL48" s="43"/>
      <c r="AM48" s="43"/>
      <c r="AN48" s="43"/>
      <c r="AO48" s="43"/>
      <c r="AP48" s="51" t="s">
        <v>67</v>
      </c>
      <c r="AQ48" s="51" t="s">
        <v>67</v>
      </c>
      <c r="AR48" s="51" t="s">
        <v>68</v>
      </c>
      <c r="AS48" s="51"/>
      <c r="AT48" s="51" t="s">
        <v>69</v>
      </c>
      <c r="AU48" s="51" t="s">
        <v>69</v>
      </c>
      <c r="AV48" s="51"/>
      <c r="AW48" s="51"/>
      <c r="AX48" s="51"/>
    </row>
    <row r="49" spans="1:50" s="53" customFormat="1" ht="60" hidden="1" customHeight="1" x14ac:dyDescent="0.25">
      <c r="A49" s="36" t="s">
        <v>56</v>
      </c>
      <c r="B49" s="38">
        <v>2012</v>
      </c>
      <c r="C49" s="38" t="s">
        <v>165</v>
      </c>
      <c r="D49" s="92" t="s">
        <v>262</v>
      </c>
      <c r="E49" s="38" t="s">
        <v>59</v>
      </c>
      <c r="F49" s="38" t="s">
        <v>80</v>
      </c>
      <c r="G49" s="90">
        <v>40848</v>
      </c>
      <c r="H49" s="90">
        <v>41122</v>
      </c>
      <c r="I49" s="84"/>
      <c r="J49" s="48">
        <v>3621527.3</v>
      </c>
      <c r="K49" s="48">
        <v>3621527.3</v>
      </c>
      <c r="L49" s="69"/>
      <c r="M49" s="69"/>
      <c r="N49" s="48">
        <v>3621527.3</v>
      </c>
      <c r="O49" s="48">
        <v>3621554</v>
      </c>
      <c r="P49" s="48">
        <v>3621553.94</v>
      </c>
      <c r="Q49" s="44">
        <f t="shared" si="18"/>
        <v>3621527.3</v>
      </c>
      <c r="R49" s="44">
        <f t="shared" si="18"/>
        <v>3621527.3</v>
      </c>
      <c r="S49" s="44">
        <f t="shared" si="11"/>
        <v>3621527.3</v>
      </c>
      <c r="T49" s="44">
        <f t="shared" si="11"/>
        <v>3621554</v>
      </c>
      <c r="U49" s="44">
        <f t="shared" si="12"/>
        <v>3621553.94</v>
      </c>
      <c r="V49" s="44">
        <f t="shared" si="14"/>
        <v>3621553.94</v>
      </c>
      <c r="W49" s="44">
        <f t="shared" si="17"/>
        <v>3621553.94</v>
      </c>
      <c r="X49" s="46">
        <v>1</v>
      </c>
      <c r="Y49" s="46">
        <v>1</v>
      </c>
      <c r="Z49" s="38" t="s">
        <v>263</v>
      </c>
      <c r="AA49" s="38" t="s">
        <v>170</v>
      </c>
      <c r="AB49" s="38" t="s">
        <v>80</v>
      </c>
      <c r="AC49" s="38" t="s">
        <v>233</v>
      </c>
      <c r="AD49" s="38" t="s">
        <v>178</v>
      </c>
      <c r="AE49" s="38" t="s">
        <v>179</v>
      </c>
      <c r="AF49" s="48">
        <v>0</v>
      </c>
      <c r="AG49" s="48">
        <v>26.64</v>
      </c>
      <c r="AH49" s="48">
        <v>0</v>
      </c>
      <c r="AI49" s="38" t="s">
        <v>264</v>
      </c>
      <c r="AJ49" s="50">
        <f t="shared" si="19"/>
        <v>-26.700000000186265</v>
      </c>
      <c r="AK49" s="50">
        <f t="shared" si="20"/>
        <v>6.0000000055879354E-2</v>
      </c>
      <c r="AL49" s="43"/>
      <c r="AM49" s="43"/>
      <c r="AN49" s="43"/>
      <c r="AO49" s="43"/>
      <c r="AP49" s="51" t="s">
        <v>67</v>
      </c>
      <c r="AQ49" s="51" t="s">
        <v>67</v>
      </c>
      <c r="AR49" s="91" t="s">
        <v>265</v>
      </c>
      <c r="AS49" s="51" t="s">
        <v>108</v>
      </c>
      <c r="AT49" s="51"/>
      <c r="AU49" s="51"/>
      <c r="AV49" s="51"/>
      <c r="AW49" s="51"/>
      <c r="AX49" s="51"/>
    </row>
    <row r="50" spans="1:50" s="53" customFormat="1" ht="33.75" hidden="1" customHeight="1" x14ac:dyDescent="0.25">
      <c r="A50" s="36" t="s">
        <v>56</v>
      </c>
      <c r="B50" s="38">
        <v>2012</v>
      </c>
      <c r="C50" s="38" t="s">
        <v>87</v>
      </c>
      <c r="D50" s="92" t="s">
        <v>266</v>
      </c>
      <c r="E50" s="38" t="s">
        <v>59</v>
      </c>
      <c r="F50" s="38" t="s">
        <v>87</v>
      </c>
      <c r="G50" s="90">
        <v>41169</v>
      </c>
      <c r="H50" s="90">
        <v>41483</v>
      </c>
      <c r="I50" s="84"/>
      <c r="J50" s="48">
        <v>60000000</v>
      </c>
      <c r="K50" s="48">
        <v>60000000</v>
      </c>
      <c r="L50" s="69"/>
      <c r="M50" s="69"/>
      <c r="N50" s="48">
        <v>60000000</v>
      </c>
      <c r="O50" s="48">
        <f>57990843.48+1159816.87</f>
        <v>59150660.349999994</v>
      </c>
      <c r="P50" s="48">
        <f>57990843.48+1159816.87</f>
        <v>59150660.349999994</v>
      </c>
      <c r="Q50" s="44">
        <f t="shared" si="18"/>
        <v>60000000</v>
      </c>
      <c r="R50" s="44">
        <f t="shared" si="18"/>
        <v>60000000</v>
      </c>
      <c r="S50" s="44">
        <f t="shared" si="11"/>
        <v>60000000</v>
      </c>
      <c r="T50" s="44">
        <f t="shared" si="11"/>
        <v>59150660.349999994</v>
      </c>
      <c r="U50" s="44">
        <f t="shared" si="12"/>
        <v>59150660.349999994</v>
      </c>
      <c r="V50" s="44">
        <f t="shared" si="14"/>
        <v>59150660.349999994</v>
      </c>
      <c r="W50" s="44">
        <f t="shared" si="17"/>
        <v>59150660.349999994</v>
      </c>
      <c r="X50" s="46">
        <v>1</v>
      </c>
      <c r="Y50" s="46">
        <v>1</v>
      </c>
      <c r="Z50" s="38" t="s">
        <v>267</v>
      </c>
      <c r="AA50" s="38" t="s">
        <v>93</v>
      </c>
      <c r="AB50" s="38" t="s">
        <v>117</v>
      </c>
      <c r="AC50" s="38" t="s">
        <v>126</v>
      </c>
      <c r="AD50" s="38" t="s">
        <v>119</v>
      </c>
      <c r="AE50" s="38" t="s">
        <v>127</v>
      </c>
      <c r="AF50" s="48">
        <v>462.54</v>
      </c>
      <c r="AG50" s="48">
        <v>3334.83</v>
      </c>
      <c r="AH50" s="88"/>
      <c r="AI50" s="38" t="s">
        <v>268</v>
      </c>
      <c r="AJ50" s="50">
        <f t="shared" si="19"/>
        <v>849339.65000000596</v>
      </c>
      <c r="AK50" s="50">
        <f t="shared" si="20"/>
        <v>0</v>
      </c>
      <c r="AL50" s="43"/>
      <c r="AM50" s="43"/>
      <c r="AN50" s="43"/>
      <c r="AO50" s="43"/>
      <c r="AP50" s="51" t="s">
        <v>67</v>
      </c>
      <c r="AQ50" s="51" t="s">
        <v>67</v>
      </c>
      <c r="AR50" s="91" t="s">
        <v>128</v>
      </c>
      <c r="AS50" s="51" t="s">
        <v>108</v>
      </c>
      <c r="AT50" s="51"/>
      <c r="AU50" s="51"/>
      <c r="AV50" s="51"/>
      <c r="AW50" s="51"/>
      <c r="AX50" s="51"/>
    </row>
    <row r="51" spans="1:50" s="53" customFormat="1" ht="60" hidden="1" customHeight="1" x14ac:dyDescent="0.25">
      <c r="A51" s="36" t="s">
        <v>56</v>
      </c>
      <c r="B51" s="38">
        <v>2012</v>
      </c>
      <c r="C51" s="38" t="s">
        <v>70</v>
      </c>
      <c r="D51" s="92" t="s">
        <v>269</v>
      </c>
      <c r="E51" s="38" t="s">
        <v>59</v>
      </c>
      <c r="F51" s="38" t="s">
        <v>70</v>
      </c>
      <c r="G51" s="90">
        <v>41708</v>
      </c>
      <c r="H51" s="90" t="s">
        <v>270</v>
      </c>
      <c r="I51" s="84"/>
      <c r="J51" s="48">
        <v>20000000</v>
      </c>
      <c r="K51" s="48">
        <v>20000000</v>
      </c>
      <c r="L51" s="69"/>
      <c r="M51" s="69"/>
      <c r="N51" s="48">
        <v>20000000</v>
      </c>
      <c r="O51" s="48">
        <v>17297153.489999998</v>
      </c>
      <c r="P51" s="48">
        <v>17150196.379999999</v>
      </c>
      <c r="Q51" s="44">
        <f t="shared" si="18"/>
        <v>20000000</v>
      </c>
      <c r="R51" s="44">
        <f t="shared" si="18"/>
        <v>20000000</v>
      </c>
      <c r="S51" s="44">
        <f t="shared" si="11"/>
        <v>20000000</v>
      </c>
      <c r="T51" s="44">
        <f t="shared" si="11"/>
        <v>17297153.489999998</v>
      </c>
      <c r="U51" s="44">
        <f t="shared" si="12"/>
        <v>17150196.379999999</v>
      </c>
      <c r="V51" s="44">
        <f t="shared" si="14"/>
        <v>17150196.379999999</v>
      </c>
      <c r="W51" s="44">
        <f t="shared" si="17"/>
        <v>17150196.379999999</v>
      </c>
      <c r="X51" s="46">
        <v>0.98</v>
      </c>
      <c r="Y51" s="46">
        <v>0.73050000000000004</v>
      </c>
      <c r="Z51" s="38" t="s">
        <v>271</v>
      </c>
      <c r="AA51" s="38" t="s">
        <v>240</v>
      </c>
      <c r="AB51" s="38" t="s">
        <v>143</v>
      </c>
      <c r="AC51" s="38" t="s">
        <v>185</v>
      </c>
      <c r="AD51" s="38" t="s">
        <v>145</v>
      </c>
      <c r="AE51" s="38" t="s">
        <v>241</v>
      </c>
      <c r="AF51" s="48">
        <v>64.3</v>
      </c>
      <c r="AG51" s="48"/>
      <c r="AH51" s="48">
        <v>6738239.6500000004</v>
      </c>
      <c r="AI51" s="38" t="s">
        <v>272</v>
      </c>
      <c r="AJ51" s="50">
        <f t="shared" si="19"/>
        <v>2702846.5100000016</v>
      </c>
      <c r="AK51" s="50">
        <f t="shared" si="20"/>
        <v>146957.1099999994</v>
      </c>
      <c r="AL51" s="43"/>
      <c r="AM51" s="43"/>
      <c r="AN51" s="43"/>
      <c r="AO51" s="43"/>
      <c r="AP51" s="51" t="s">
        <v>273</v>
      </c>
      <c r="AQ51" s="51" t="s">
        <v>273</v>
      </c>
      <c r="AR51" s="91" t="s">
        <v>128</v>
      </c>
      <c r="AS51" s="51" t="s">
        <v>108</v>
      </c>
      <c r="AT51" s="51"/>
      <c r="AU51" s="51"/>
      <c r="AV51" s="51"/>
      <c r="AW51" s="51"/>
      <c r="AX51" s="51"/>
    </row>
    <row r="52" spans="1:50" s="53" customFormat="1" ht="37.5" hidden="1" customHeight="1" x14ac:dyDescent="0.25">
      <c r="A52" s="36" t="s">
        <v>56</v>
      </c>
      <c r="B52" s="38">
        <v>2012</v>
      </c>
      <c r="C52" s="38" t="s">
        <v>167</v>
      </c>
      <c r="D52" s="92" t="s">
        <v>274</v>
      </c>
      <c r="E52" s="38" t="s">
        <v>59</v>
      </c>
      <c r="F52" s="38" t="s">
        <v>167</v>
      </c>
      <c r="G52" s="90">
        <v>41327</v>
      </c>
      <c r="H52" s="90">
        <v>41543</v>
      </c>
      <c r="I52" s="84"/>
      <c r="J52" s="48">
        <v>6000000</v>
      </c>
      <c r="K52" s="48">
        <v>6000000</v>
      </c>
      <c r="L52" s="69"/>
      <c r="M52" s="69"/>
      <c r="N52" s="48">
        <v>6000000</v>
      </c>
      <c r="O52" s="48">
        <f>1483528.38+4491099.74</f>
        <v>5974628.1200000001</v>
      </c>
      <c r="P52" s="48">
        <f>1483528.38+3491099.73</f>
        <v>4974628.1099999994</v>
      </c>
      <c r="Q52" s="44">
        <f t="shared" si="18"/>
        <v>6000000</v>
      </c>
      <c r="R52" s="44">
        <f t="shared" si="18"/>
        <v>6000000</v>
      </c>
      <c r="S52" s="44">
        <f t="shared" si="11"/>
        <v>6000000</v>
      </c>
      <c r="T52" s="44">
        <f t="shared" si="11"/>
        <v>5974628.1200000001</v>
      </c>
      <c r="U52" s="44">
        <f t="shared" si="12"/>
        <v>4974628.1099999994</v>
      </c>
      <c r="V52" s="44">
        <f t="shared" si="14"/>
        <v>4974628.1099999994</v>
      </c>
      <c r="W52" s="44">
        <f t="shared" si="17"/>
        <v>4974628.1099999994</v>
      </c>
      <c r="X52" s="46">
        <v>1</v>
      </c>
      <c r="Y52" s="46">
        <v>0.97</v>
      </c>
      <c r="Z52" s="38" t="s">
        <v>275</v>
      </c>
      <c r="AA52" s="38" t="s">
        <v>170</v>
      </c>
      <c r="AB52" s="38" t="s">
        <v>171</v>
      </c>
      <c r="AC52" s="38">
        <v>7824885</v>
      </c>
      <c r="AD52" s="38" t="s">
        <v>172</v>
      </c>
      <c r="AE52" s="38" t="s">
        <v>228</v>
      </c>
      <c r="AF52" s="48">
        <v>27.19</v>
      </c>
      <c r="AG52" s="48">
        <v>0</v>
      </c>
      <c r="AH52" s="48">
        <v>3262408.3499999992</v>
      </c>
      <c r="AI52" s="38" t="s">
        <v>229</v>
      </c>
      <c r="AJ52" s="50">
        <f t="shared" si="19"/>
        <v>25371.879999999888</v>
      </c>
      <c r="AK52" s="50">
        <f t="shared" si="20"/>
        <v>1000000.0100000007</v>
      </c>
      <c r="AL52" s="43"/>
      <c r="AM52" s="43"/>
      <c r="AN52" s="43"/>
      <c r="AO52" s="43"/>
      <c r="AP52" s="51" t="s">
        <v>67</v>
      </c>
      <c r="AQ52" s="51" t="s">
        <v>67</v>
      </c>
      <c r="AR52" s="91" t="s">
        <v>128</v>
      </c>
      <c r="AS52" s="51" t="s">
        <v>108</v>
      </c>
      <c r="AT52" s="51"/>
      <c r="AU52" s="51"/>
      <c r="AV52" s="51"/>
      <c r="AW52" s="51"/>
      <c r="AX52" s="51"/>
    </row>
    <row r="53" spans="1:50" s="53" customFormat="1" ht="28.5" hidden="1" customHeight="1" x14ac:dyDescent="0.25">
      <c r="A53" s="36" t="s">
        <v>56</v>
      </c>
      <c r="B53" s="38">
        <v>2012</v>
      </c>
      <c r="C53" s="38" t="s">
        <v>167</v>
      </c>
      <c r="D53" s="92" t="s">
        <v>276</v>
      </c>
      <c r="E53" s="38" t="s">
        <v>59</v>
      </c>
      <c r="F53" s="38" t="s">
        <v>167</v>
      </c>
      <c r="G53" s="90">
        <v>41372</v>
      </c>
      <c r="H53" s="90">
        <v>41461</v>
      </c>
      <c r="I53" s="84"/>
      <c r="J53" s="48">
        <v>4000000</v>
      </c>
      <c r="K53" s="48">
        <v>4000000</v>
      </c>
      <c r="L53" s="69"/>
      <c r="M53" s="69"/>
      <c r="N53" s="48">
        <v>4000000</v>
      </c>
      <c r="O53" s="48">
        <v>3958936</v>
      </c>
      <c r="P53" s="48">
        <v>3958936</v>
      </c>
      <c r="Q53" s="44">
        <f t="shared" si="18"/>
        <v>4000000</v>
      </c>
      <c r="R53" s="44">
        <f t="shared" si="18"/>
        <v>4000000</v>
      </c>
      <c r="S53" s="44">
        <f t="shared" ref="S53:T63" si="21">N53</f>
        <v>4000000</v>
      </c>
      <c r="T53" s="44">
        <f t="shared" si="21"/>
        <v>3958936</v>
      </c>
      <c r="U53" s="44">
        <f t="shared" si="12"/>
        <v>3958936</v>
      </c>
      <c r="V53" s="44">
        <f t="shared" si="14"/>
        <v>3958936</v>
      </c>
      <c r="W53" s="44">
        <f t="shared" si="17"/>
        <v>3958936</v>
      </c>
      <c r="X53" s="46">
        <v>1</v>
      </c>
      <c r="Y53" s="46">
        <v>1</v>
      </c>
      <c r="Z53" s="38" t="s">
        <v>277</v>
      </c>
      <c r="AA53" s="38" t="s">
        <v>170</v>
      </c>
      <c r="AB53" s="38" t="s">
        <v>171</v>
      </c>
      <c r="AC53" s="38" t="s">
        <v>278</v>
      </c>
      <c r="AD53" s="38" t="s">
        <v>279</v>
      </c>
      <c r="AE53" s="38" t="s">
        <v>280</v>
      </c>
      <c r="AF53" s="48">
        <v>597.35</v>
      </c>
      <c r="AG53" s="48">
        <v>0</v>
      </c>
      <c r="AH53" s="48">
        <v>39941.949999999997</v>
      </c>
      <c r="AI53" s="38" t="s">
        <v>281</v>
      </c>
      <c r="AJ53" s="50">
        <f t="shared" si="19"/>
        <v>41064</v>
      </c>
      <c r="AK53" s="50">
        <f t="shared" si="20"/>
        <v>0</v>
      </c>
      <c r="AL53" s="43"/>
      <c r="AM53" s="43"/>
      <c r="AN53" s="43"/>
      <c r="AO53" s="43"/>
      <c r="AP53" s="51" t="s">
        <v>67</v>
      </c>
      <c r="AQ53" s="51" t="s">
        <v>67</v>
      </c>
      <c r="AR53" s="51" t="s">
        <v>68</v>
      </c>
      <c r="AS53" s="51"/>
      <c r="AT53" s="51" t="s">
        <v>69</v>
      </c>
      <c r="AU53" s="51"/>
      <c r="AV53" s="51"/>
      <c r="AW53" s="51"/>
      <c r="AX53" s="51"/>
    </row>
    <row r="54" spans="1:50" s="53" customFormat="1" ht="75" hidden="1" customHeight="1" x14ac:dyDescent="0.25">
      <c r="A54" s="36" t="s">
        <v>56</v>
      </c>
      <c r="B54" s="38">
        <v>2012</v>
      </c>
      <c r="C54" s="38" t="s">
        <v>57</v>
      </c>
      <c r="D54" s="92" t="s">
        <v>282</v>
      </c>
      <c r="E54" s="38" t="s">
        <v>59</v>
      </c>
      <c r="F54" s="38" t="s">
        <v>57</v>
      </c>
      <c r="G54" s="105">
        <v>41316</v>
      </c>
      <c r="H54" s="105">
        <v>41496</v>
      </c>
      <c r="I54" s="84"/>
      <c r="J54" s="48">
        <v>52000000</v>
      </c>
      <c r="K54" s="48">
        <v>52000000</v>
      </c>
      <c r="L54" s="69"/>
      <c r="M54" s="69"/>
      <c r="N54" s="48">
        <v>52000000</v>
      </c>
      <c r="O54" s="48">
        <v>52000000</v>
      </c>
      <c r="P54" s="48">
        <v>51907033.200000003</v>
      </c>
      <c r="Q54" s="44">
        <f t="shared" si="18"/>
        <v>52000000</v>
      </c>
      <c r="R54" s="44">
        <f t="shared" si="18"/>
        <v>52000000</v>
      </c>
      <c r="S54" s="44">
        <f t="shared" si="21"/>
        <v>52000000</v>
      </c>
      <c r="T54" s="44">
        <f t="shared" si="21"/>
        <v>52000000</v>
      </c>
      <c r="U54" s="44">
        <f t="shared" si="12"/>
        <v>51907033.200000003</v>
      </c>
      <c r="V54" s="44">
        <f t="shared" si="14"/>
        <v>51907033.200000003</v>
      </c>
      <c r="W54" s="44">
        <f t="shared" si="17"/>
        <v>51907033.200000003</v>
      </c>
      <c r="X54" s="46">
        <v>1</v>
      </c>
      <c r="Y54" s="46">
        <v>1</v>
      </c>
      <c r="Z54" s="38" t="s">
        <v>283</v>
      </c>
      <c r="AA54" s="38" t="s">
        <v>61</v>
      </c>
      <c r="AB54" s="38" t="s">
        <v>199</v>
      </c>
      <c r="AC54" s="38" t="s">
        <v>245</v>
      </c>
      <c r="AD54" s="38" t="s">
        <v>246</v>
      </c>
      <c r="AE54" s="38" t="s">
        <v>247</v>
      </c>
      <c r="AF54" s="48">
        <v>957424.65999999992</v>
      </c>
      <c r="AG54" s="48">
        <v>774296</v>
      </c>
      <c r="AH54" s="48">
        <v>92966.8</v>
      </c>
      <c r="AI54" s="38" t="s">
        <v>248</v>
      </c>
      <c r="AJ54" s="50">
        <f t="shared" si="19"/>
        <v>0</v>
      </c>
      <c r="AK54" s="50">
        <f t="shared" si="20"/>
        <v>92966.79999999702</v>
      </c>
      <c r="AL54" s="43"/>
      <c r="AM54" s="43"/>
      <c r="AN54" s="43"/>
      <c r="AO54" s="43"/>
      <c r="AP54" s="51" t="s">
        <v>67</v>
      </c>
      <c r="AQ54" s="51" t="s">
        <v>67</v>
      </c>
      <c r="AR54" s="51" t="s">
        <v>68</v>
      </c>
      <c r="AS54" s="51"/>
      <c r="AT54" s="52" t="s">
        <v>69</v>
      </c>
      <c r="AU54" s="52" t="s">
        <v>69</v>
      </c>
      <c r="AV54" s="51"/>
      <c r="AW54" s="51"/>
      <c r="AX54" s="51"/>
    </row>
    <row r="55" spans="1:50" s="53" customFormat="1" ht="73.5" hidden="1" customHeight="1" x14ac:dyDescent="0.25">
      <c r="A55" s="36" t="s">
        <v>56</v>
      </c>
      <c r="B55" s="38">
        <v>2012</v>
      </c>
      <c r="C55" s="38" t="s">
        <v>57</v>
      </c>
      <c r="D55" s="92" t="s">
        <v>284</v>
      </c>
      <c r="E55" s="38" t="s">
        <v>59</v>
      </c>
      <c r="F55" s="38" t="s">
        <v>57</v>
      </c>
      <c r="G55" s="90">
        <v>41316</v>
      </c>
      <c r="H55" s="90">
        <v>41678</v>
      </c>
      <c r="I55" s="84"/>
      <c r="J55" s="48">
        <v>33000000</v>
      </c>
      <c r="K55" s="48">
        <v>33000000</v>
      </c>
      <c r="L55" s="69"/>
      <c r="M55" s="69"/>
      <c r="N55" s="48">
        <v>33000000</v>
      </c>
      <c r="O55" s="48">
        <v>33000000</v>
      </c>
      <c r="P55" s="48">
        <v>33000000</v>
      </c>
      <c r="Q55" s="44">
        <f t="shared" si="18"/>
        <v>33000000</v>
      </c>
      <c r="R55" s="44">
        <f t="shared" si="18"/>
        <v>33000000</v>
      </c>
      <c r="S55" s="44">
        <f t="shared" si="21"/>
        <v>33000000</v>
      </c>
      <c r="T55" s="44">
        <f t="shared" si="21"/>
        <v>33000000</v>
      </c>
      <c r="U55" s="44">
        <f t="shared" si="12"/>
        <v>33000000</v>
      </c>
      <c r="V55" s="44">
        <f t="shared" si="14"/>
        <v>33000000</v>
      </c>
      <c r="W55" s="44">
        <f t="shared" si="17"/>
        <v>33000000</v>
      </c>
      <c r="X55" s="46">
        <v>1</v>
      </c>
      <c r="Y55" s="46">
        <v>1</v>
      </c>
      <c r="Z55" s="38" t="s">
        <v>285</v>
      </c>
      <c r="AA55" s="38" t="s">
        <v>61</v>
      </c>
      <c r="AB55" s="38" t="s">
        <v>199</v>
      </c>
      <c r="AC55" s="38" t="s">
        <v>251</v>
      </c>
      <c r="AD55" s="38" t="s">
        <v>252</v>
      </c>
      <c r="AE55" s="38" t="s">
        <v>253</v>
      </c>
      <c r="AF55" s="48">
        <v>189461.2</v>
      </c>
      <c r="AG55" s="48">
        <v>195631.68</v>
      </c>
      <c r="AH55" s="48">
        <v>0</v>
      </c>
      <c r="AI55" s="38" t="s">
        <v>248</v>
      </c>
      <c r="AJ55" s="50">
        <f t="shared" si="19"/>
        <v>0</v>
      </c>
      <c r="AK55" s="50">
        <f t="shared" si="20"/>
        <v>0</v>
      </c>
      <c r="AL55" s="43"/>
      <c r="AM55" s="43"/>
      <c r="AN55" s="43"/>
      <c r="AO55" s="43"/>
      <c r="AP55" s="51" t="s">
        <v>67</v>
      </c>
      <c r="AQ55" s="51" t="s">
        <v>67</v>
      </c>
      <c r="AR55" s="51" t="s">
        <v>68</v>
      </c>
      <c r="AS55" s="51"/>
      <c r="AT55" s="52" t="s">
        <v>69</v>
      </c>
      <c r="AU55" s="52" t="s">
        <v>69</v>
      </c>
      <c r="AV55" s="51"/>
      <c r="AW55" s="51"/>
      <c r="AX55" s="51"/>
    </row>
    <row r="56" spans="1:50" s="53" customFormat="1" ht="56.25" hidden="1" customHeight="1" x14ac:dyDescent="0.25">
      <c r="A56" s="54" t="s">
        <v>56</v>
      </c>
      <c r="B56" s="55">
        <v>2012</v>
      </c>
      <c r="C56" s="55" t="s">
        <v>87</v>
      </c>
      <c r="D56" s="101" t="s">
        <v>286</v>
      </c>
      <c r="E56" s="55" t="s">
        <v>59</v>
      </c>
      <c r="F56" s="38" t="s">
        <v>287</v>
      </c>
      <c r="G56" s="90">
        <v>41401</v>
      </c>
      <c r="H56" s="90">
        <v>41746</v>
      </c>
      <c r="I56" s="84"/>
      <c r="J56" s="48">
        <v>151378472.69999999</v>
      </c>
      <c r="K56" s="48">
        <f>K57+K58</f>
        <v>151378472.70000002</v>
      </c>
      <c r="L56" s="69"/>
      <c r="M56" s="69"/>
      <c r="N56" s="48">
        <v>151378472.69999999</v>
      </c>
      <c r="O56" s="48">
        <v>146686759.13</v>
      </c>
      <c r="P56" s="48">
        <f>92138313.67+7924376</f>
        <v>100062689.67</v>
      </c>
      <c r="Q56" s="44">
        <f t="shared" si="18"/>
        <v>151378472.69999999</v>
      </c>
      <c r="R56" s="44">
        <f t="shared" si="18"/>
        <v>151378472.70000002</v>
      </c>
      <c r="S56" s="44">
        <f t="shared" si="21"/>
        <v>151378472.69999999</v>
      </c>
      <c r="T56" s="44">
        <f t="shared" si="21"/>
        <v>146686759.13</v>
      </c>
      <c r="U56" s="44">
        <f t="shared" si="12"/>
        <v>100062689.67</v>
      </c>
      <c r="V56" s="44">
        <f>P56</f>
        <v>100062689.67</v>
      </c>
      <c r="W56" s="44">
        <f t="shared" si="17"/>
        <v>100062689.67</v>
      </c>
      <c r="X56" s="46">
        <v>1</v>
      </c>
      <c r="Y56" s="46">
        <v>0.95</v>
      </c>
      <c r="Z56" s="38" t="s">
        <v>288</v>
      </c>
      <c r="AA56" s="38" t="s">
        <v>93</v>
      </c>
      <c r="AB56" s="38" t="s">
        <v>117</v>
      </c>
      <c r="AC56" s="38" t="s">
        <v>289</v>
      </c>
      <c r="AD56" s="38" t="s">
        <v>257</v>
      </c>
      <c r="AE56" s="38" t="s">
        <v>290</v>
      </c>
      <c r="AF56" s="48">
        <v>1799.35</v>
      </c>
      <c r="AG56" s="48">
        <v>0</v>
      </c>
      <c r="AH56" s="48">
        <v>4874897.12</v>
      </c>
      <c r="AI56" s="38" t="s">
        <v>291</v>
      </c>
      <c r="AJ56" s="50">
        <f t="shared" si="19"/>
        <v>4691713.5700000226</v>
      </c>
      <c r="AK56" s="50">
        <f t="shared" si="20"/>
        <v>46624069.459999993</v>
      </c>
      <c r="AL56" s="43"/>
      <c r="AM56" s="43"/>
      <c r="AN56" s="43">
        <f>4691713.57</f>
        <v>4691713.57</v>
      </c>
      <c r="AO56" s="43">
        <v>183267.51</v>
      </c>
      <c r="AP56" s="51" t="s">
        <v>273</v>
      </c>
      <c r="AQ56" s="51" t="s">
        <v>273</v>
      </c>
      <c r="AR56" s="91" t="s">
        <v>128</v>
      </c>
      <c r="AS56" s="51" t="s">
        <v>108</v>
      </c>
      <c r="AT56" s="51"/>
      <c r="AU56" s="51"/>
      <c r="AV56" s="51"/>
      <c r="AW56" s="51"/>
      <c r="AX56" s="51"/>
    </row>
    <row r="57" spans="1:50" s="53" customFormat="1" ht="56.25" hidden="1" customHeight="1" x14ac:dyDescent="0.25">
      <c r="A57" s="54"/>
      <c r="B57" s="106"/>
      <c r="C57" s="55"/>
      <c r="D57" s="101"/>
      <c r="E57" s="55"/>
      <c r="F57" s="38" t="s">
        <v>87</v>
      </c>
      <c r="G57" s="90"/>
      <c r="H57" s="90"/>
      <c r="I57" s="84"/>
      <c r="J57" s="48"/>
      <c r="K57" s="48">
        <f>65378472.7+31451554.54</f>
        <v>96830027.24000001</v>
      </c>
      <c r="L57" s="69"/>
      <c r="M57" s="69"/>
      <c r="N57" s="48">
        <f>65378472.7+31451554.54</f>
        <v>96830027.24000001</v>
      </c>
      <c r="O57" s="48">
        <f>50095412.25+10610085.51+31451554.54</f>
        <v>92157052.299999997</v>
      </c>
      <c r="P57" s="48">
        <f>50095412.25+10591346.88+31451554.54</f>
        <v>92138313.670000002</v>
      </c>
      <c r="Q57" s="44">
        <f t="shared" si="18"/>
        <v>0</v>
      </c>
      <c r="R57" s="44">
        <f t="shared" si="18"/>
        <v>96830027.24000001</v>
      </c>
      <c r="S57" s="44">
        <f t="shared" si="21"/>
        <v>96830027.24000001</v>
      </c>
      <c r="T57" s="44">
        <f t="shared" si="21"/>
        <v>92157052.299999997</v>
      </c>
      <c r="U57" s="44">
        <f t="shared" si="12"/>
        <v>92138313.670000002</v>
      </c>
      <c r="V57" s="44">
        <f>P57</f>
        <v>92138313.670000002</v>
      </c>
      <c r="W57" s="44">
        <f t="shared" si="17"/>
        <v>92138313.670000002</v>
      </c>
      <c r="X57" s="107">
        <v>0.99939999999999996</v>
      </c>
      <c r="Y57" s="107">
        <f>P57/O57</f>
        <v>0.99979666634801867</v>
      </c>
      <c r="Z57" s="38"/>
      <c r="AA57" s="38"/>
      <c r="AB57" s="38"/>
      <c r="AC57" s="38"/>
      <c r="AD57" s="38"/>
      <c r="AE57" s="38"/>
      <c r="AF57" s="48"/>
      <c r="AG57" s="48"/>
      <c r="AH57" s="48"/>
      <c r="AI57" s="38"/>
      <c r="AJ57" s="50"/>
      <c r="AK57" s="50"/>
      <c r="AL57" s="43"/>
      <c r="AM57" s="43"/>
      <c r="AN57" s="43"/>
      <c r="AO57" s="43"/>
      <c r="AP57" s="51"/>
      <c r="AQ57" s="51"/>
      <c r="AR57" s="91"/>
      <c r="AS57" s="51"/>
      <c r="AT57" s="51"/>
      <c r="AU57" s="51"/>
      <c r="AV57" s="51"/>
      <c r="AW57" s="51"/>
      <c r="AX57" s="51"/>
    </row>
    <row r="58" spans="1:50" s="53" customFormat="1" ht="57.75" hidden="1" customHeight="1" x14ac:dyDescent="0.25">
      <c r="A58" s="65"/>
      <c r="B58" s="66"/>
      <c r="C58" s="66"/>
      <c r="D58" s="102"/>
      <c r="E58" s="66"/>
      <c r="F58" s="84" t="s">
        <v>90</v>
      </c>
      <c r="G58" s="108"/>
      <c r="H58" s="108"/>
      <c r="I58" s="84"/>
      <c r="J58" s="69"/>
      <c r="K58" s="69">
        <v>54548445.460000001</v>
      </c>
      <c r="L58" s="69"/>
      <c r="M58" s="69"/>
      <c r="N58" s="69">
        <v>54548445.460000001</v>
      </c>
      <c r="O58" s="69">
        <v>54548445.460000001</v>
      </c>
      <c r="P58" s="48">
        <v>19777923.82</v>
      </c>
      <c r="Q58" s="44">
        <f t="shared" si="18"/>
        <v>0</v>
      </c>
      <c r="R58" s="44">
        <f t="shared" si="18"/>
        <v>54548445.460000001</v>
      </c>
      <c r="S58" s="44">
        <f t="shared" si="21"/>
        <v>54548445.460000001</v>
      </c>
      <c r="T58" s="44">
        <f t="shared" si="21"/>
        <v>54548445.460000001</v>
      </c>
      <c r="U58" s="44">
        <f t="shared" si="12"/>
        <v>19777923.82</v>
      </c>
      <c r="V58" s="44">
        <f>P58</f>
        <v>19777923.82</v>
      </c>
      <c r="W58" s="44">
        <f t="shared" si="17"/>
        <v>19777923.82</v>
      </c>
      <c r="X58" s="83">
        <v>0.63</v>
      </c>
      <c r="Y58" s="107">
        <f>P58/O58</f>
        <v>0.36257538877992435</v>
      </c>
      <c r="Z58" s="84"/>
      <c r="AA58" s="84"/>
      <c r="AB58" s="84"/>
      <c r="AC58" s="84"/>
      <c r="AD58" s="84"/>
      <c r="AE58" s="84"/>
      <c r="AF58" s="69"/>
      <c r="AG58" s="69"/>
      <c r="AH58" s="69"/>
      <c r="AI58" s="84" t="s">
        <v>292</v>
      </c>
      <c r="AJ58" s="84"/>
      <c r="AK58" s="84"/>
      <c r="AL58" s="43"/>
      <c r="AM58" s="43"/>
      <c r="AN58" s="43"/>
      <c r="AO58" s="43"/>
      <c r="AP58" s="85"/>
      <c r="AQ58" s="85"/>
      <c r="AR58" s="51"/>
      <c r="AS58" s="51"/>
      <c r="AT58" s="51"/>
      <c r="AU58" s="51"/>
      <c r="AV58" s="51"/>
      <c r="AW58" s="51"/>
      <c r="AX58" s="51"/>
    </row>
    <row r="59" spans="1:50" s="53" customFormat="1" ht="43.5" hidden="1" customHeight="1" x14ac:dyDescent="0.25">
      <c r="A59" s="36" t="s">
        <v>56</v>
      </c>
      <c r="B59" s="38">
        <v>2012</v>
      </c>
      <c r="C59" s="38" t="s">
        <v>106</v>
      </c>
      <c r="D59" s="92" t="s">
        <v>293</v>
      </c>
      <c r="E59" s="38" t="s">
        <v>89</v>
      </c>
      <c r="F59" s="38" t="s">
        <v>216</v>
      </c>
      <c r="G59" s="90">
        <v>41351</v>
      </c>
      <c r="H59" s="90">
        <v>41362</v>
      </c>
      <c r="I59" s="84"/>
      <c r="J59" s="48">
        <v>20000000</v>
      </c>
      <c r="K59" s="48">
        <v>20000000</v>
      </c>
      <c r="L59" s="69"/>
      <c r="M59" s="69"/>
      <c r="N59" s="48">
        <v>20000000</v>
      </c>
      <c r="O59" s="48">
        <v>17164522.34</v>
      </c>
      <c r="P59" s="48">
        <v>16842611.18</v>
      </c>
      <c r="Q59" s="44">
        <f t="shared" si="18"/>
        <v>20000000</v>
      </c>
      <c r="R59" s="44">
        <f t="shared" si="18"/>
        <v>20000000</v>
      </c>
      <c r="S59" s="44">
        <f t="shared" si="21"/>
        <v>20000000</v>
      </c>
      <c r="T59" s="44">
        <f t="shared" si="21"/>
        <v>17164522.34</v>
      </c>
      <c r="U59" s="44">
        <f t="shared" si="12"/>
        <v>16842611.18</v>
      </c>
      <c r="V59" s="44">
        <f t="shared" si="14"/>
        <v>16842611.18</v>
      </c>
      <c r="W59" s="44">
        <f t="shared" si="17"/>
        <v>16842611.18</v>
      </c>
      <c r="X59" s="46">
        <v>0.98</v>
      </c>
      <c r="Y59" s="46">
        <v>0.98</v>
      </c>
      <c r="Z59" s="38" t="s">
        <v>294</v>
      </c>
      <c r="AA59" s="38" t="s">
        <v>61</v>
      </c>
      <c r="AB59" s="38" t="s">
        <v>295</v>
      </c>
      <c r="AC59" s="38" t="s">
        <v>296</v>
      </c>
      <c r="AD59" s="38" t="s">
        <v>297</v>
      </c>
      <c r="AE59" s="38" t="s">
        <v>298</v>
      </c>
      <c r="AF59" s="48">
        <v>3079.13</v>
      </c>
      <c r="AG59" s="48">
        <v>0</v>
      </c>
      <c r="AH59" s="48">
        <v>3582418.76</v>
      </c>
      <c r="AI59" s="38"/>
      <c r="AJ59" s="50">
        <f t="shared" ref="AJ59:AJ76" si="22">K59-O59</f>
        <v>2835477.66</v>
      </c>
      <c r="AK59" s="50">
        <f t="shared" ref="AK59:AK76" si="23">O59-P59</f>
        <v>321911.16000000015</v>
      </c>
      <c r="AL59" s="43"/>
      <c r="AM59" s="43"/>
      <c r="AN59" s="43"/>
      <c r="AO59" s="43"/>
      <c r="AP59" s="51" t="s">
        <v>122</v>
      </c>
      <c r="AQ59" s="51" t="s">
        <v>122</v>
      </c>
      <c r="AR59" s="91" t="s">
        <v>299</v>
      </c>
      <c r="AS59" s="51" t="s">
        <v>300</v>
      </c>
      <c r="AT59" s="51"/>
      <c r="AU59" s="51"/>
      <c r="AV59" s="51"/>
      <c r="AW59" s="51"/>
      <c r="AX59" s="51"/>
    </row>
    <row r="60" spans="1:50" s="53" customFormat="1" ht="46.5" hidden="1" customHeight="1" x14ac:dyDescent="0.25">
      <c r="A60" s="36" t="s">
        <v>56</v>
      </c>
      <c r="B60" s="38">
        <v>2013</v>
      </c>
      <c r="C60" s="38" t="s">
        <v>87</v>
      </c>
      <c r="D60" s="92" t="s">
        <v>303</v>
      </c>
      <c r="E60" s="38" t="s">
        <v>59</v>
      </c>
      <c r="F60" s="38" t="s">
        <v>90</v>
      </c>
      <c r="G60" s="90">
        <v>41708</v>
      </c>
      <c r="H60" s="90">
        <v>41976</v>
      </c>
      <c r="I60" s="84"/>
      <c r="J60" s="48">
        <v>70000000</v>
      </c>
      <c r="K60" s="41">
        <v>70000000</v>
      </c>
      <c r="L60" s="69"/>
      <c r="M60" s="69"/>
      <c r="N60" s="48">
        <v>70000000</v>
      </c>
      <c r="O60" s="41">
        <v>70000000</v>
      </c>
      <c r="P60" s="48">
        <v>69885523.469999999</v>
      </c>
      <c r="Q60" s="44">
        <f>J60</f>
        <v>70000000</v>
      </c>
      <c r="R60" s="44">
        <f t="shared" ref="R60:R61" si="24">K60</f>
        <v>70000000</v>
      </c>
      <c r="S60" s="44">
        <f>N60</f>
        <v>70000000</v>
      </c>
      <c r="T60" s="44">
        <f t="shared" si="21"/>
        <v>70000000</v>
      </c>
      <c r="U60" s="44">
        <f>V60</f>
        <v>69885523.469999999</v>
      </c>
      <c r="V60" s="44">
        <f t="shared" si="14"/>
        <v>69885523.469999999</v>
      </c>
      <c r="W60" s="43">
        <f>V60</f>
        <v>69885523.469999999</v>
      </c>
      <c r="X60" s="46">
        <v>1</v>
      </c>
      <c r="Y60" s="46">
        <f>V60/O60</f>
        <v>0.99836462100000001</v>
      </c>
      <c r="Z60" s="38" t="s">
        <v>304</v>
      </c>
      <c r="AA60" s="38" t="s">
        <v>93</v>
      </c>
      <c r="AB60" s="38" t="s">
        <v>305</v>
      </c>
      <c r="AC60" s="109" t="s">
        <v>306</v>
      </c>
      <c r="AD60" s="38" t="s">
        <v>307</v>
      </c>
      <c r="AE60" s="38" t="s">
        <v>308</v>
      </c>
      <c r="AF60" s="110">
        <v>1565073.55</v>
      </c>
      <c r="AG60" s="110"/>
      <c r="AH60" s="110">
        <v>1733084.02</v>
      </c>
      <c r="AI60" s="37" t="s">
        <v>309</v>
      </c>
      <c r="AJ60" s="50">
        <f t="shared" si="22"/>
        <v>0</v>
      </c>
      <c r="AK60" s="50">
        <f t="shared" si="23"/>
        <v>114476.53000000119</v>
      </c>
      <c r="AL60" s="43"/>
      <c r="AM60" s="43"/>
      <c r="AN60" s="43">
        <f>AK60</f>
        <v>114476.53000000119</v>
      </c>
      <c r="AO60" s="43">
        <v>1560178.85</v>
      </c>
      <c r="AP60" s="51" t="s">
        <v>67</v>
      </c>
      <c r="AQ60" s="51" t="s">
        <v>67</v>
      </c>
      <c r="AR60" s="91" t="s">
        <v>128</v>
      </c>
      <c r="AS60" s="51" t="s">
        <v>108</v>
      </c>
      <c r="AT60" s="51"/>
      <c r="AU60" s="51"/>
      <c r="AV60" s="51"/>
      <c r="AW60" s="51"/>
      <c r="AX60" s="51"/>
    </row>
    <row r="61" spans="1:50" s="53" customFormat="1" ht="35.25" hidden="1" customHeight="1" x14ac:dyDescent="0.25">
      <c r="A61" s="36" t="s">
        <v>56</v>
      </c>
      <c r="B61" s="38">
        <v>2013</v>
      </c>
      <c r="C61" s="38" t="s">
        <v>57</v>
      </c>
      <c r="D61" s="92" t="s">
        <v>310</v>
      </c>
      <c r="E61" s="38" t="s">
        <v>59</v>
      </c>
      <c r="F61" s="38" t="s">
        <v>57</v>
      </c>
      <c r="G61" s="90">
        <v>41548</v>
      </c>
      <c r="H61" s="90">
        <v>41730</v>
      </c>
      <c r="I61" s="84"/>
      <c r="J61" s="48">
        <v>131900000</v>
      </c>
      <c r="K61" s="48">
        <v>131900000</v>
      </c>
      <c r="L61" s="69"/>
      <c r="M61" s="69"/>
      <c r="N61" s="48">
        <v>131900000</v>
      </c>
      <c r="O61" s="48">
        <v>123831710</v>
      </c>
      <c r="P61" s="48">
        <v>112067691.54000001</v>
      </c>
      <c r="Q61" s="43">
        <f>J61</f>
        <v>131900000</v>
      </c>
      <c r="R61" s="44">
        <f t="shared" si="24"/>
        <v>131900000</v>
      </c>
      <c r="S61" s="43">
        <f>N61</f>
        <v>131900000</v>
      </c>
      <c r="T61" s="43">
        <f t="shared" si="21"/>
        <v>123831710</v>
      </c>
      <c r="U61" s="44">
        <f>V61</f>
        <v>112067691.54000001</v>
      </c>
      <c r="V61" s="44">
        <f t="shared" si="14"/>
        <v>112067691.54000001</v>
      </c>
      <c r="W61" s="43">
        <f>V61</f>
        <v>112067691.54000001</v>
      </c>
      <c r="X61" s="111">
        <v>1</v>
      </c>
      <c r="Y61" s="111">
        <v>0.98</v>
      </c>
      <c r="Z61" s="38" t="s">
        <v>311</v>
      </c>
      <c r="AA61" s="38" t="s">
        <v>57</v>
      </c>
      <c r="AB61" s="38" t="s">
        <v>312</v>
      </c>
      <c r="AC61" s="38" t="s">
        <v>313</v>
      </c>
      <c r="AD61" s="38" t="s">
        <v>314</v>
      </c>
      <c r="AE61" s="38" t="s">
        <v>315</v>
      </c>
      <c r="AF61" s="48">
        <v>1517789.47</v>
      </c>
      <c r="AG61" s="48">
        <v>0</v>
      </c>
      <c r="AH61" s="48">
        <v>9594933.8300000001</v>
      </c>
      <c r="AI61" s="38" t="s">
        <v>316</v>
      </c>
      <c r="AJ61" s="50">
        <f t="shared" si="22"/>
        <v>8068290</v>
      </c>
      <c r="AK61" s="50">
        <f t="shared" si="23"/>
        <v>11764018.459999993</v>
      </c>
      <c r="AL61" s="43"/>
      <c r="AM61" s="43"/>
      <c r="AN61" s="43">
        <v>3699921.71</v>
      </c>
      <c r="AO61" s="43">
        <v>484752.28</v>
      </c>
      <c r="AP61" s="51" t="s">
        <v>67</v>
      </c>
      <c r="AQ61" s="51" t="s">
        <v>67</v>
      </c>
      <c r="AR61" s="91" t="s">
        <v>128</v>
      </c>
      <c r="AS61" s="51" t="s">
        <v>108</v>
      </c>
      <c r="AT61" s="51"/>
      <c r="AU61" s="51"/>
      <c r="AV61" s="51"/>
      <c r="AW61" s="51"/>
      <c r="AX61" s="51"/>
    </row>
    <row r="62" spans="1:50" s="53" customFormat="1" ht="90" hidden="1" customHeight="1" x14ac:dyDescent="0.25">
      <c r="A62" s="38" t="s">
        <v>56</v>
      </c>
      <c r="B62" s="38">
        <v>2013</v>
      </c>
      <c r="C62" s="38" t="s">
        <v>106</v>
      </c>
      <c r="D62" s="92" t="s">
        <v>317</v>
      </c>
      <c r="E62" s="38"/>
      <c r="F62" s="38"/>
      <c r="G62" s="38"/>
      <c r="H62" s="38"/>
      <c r="I62" s="112"/>
      <c r="J62" s="48"/>
      <c r="K62" s="48"/>
      <c r="L62" s="113"/>
      <c r="M62" s="113"/>
      <c r="N62" s="48"/>
      <c r="O62" s="48"/>
      <c r="P62" s="48"/>
      <c r="Q62" s="48"/>
      <c r="R62" s="44"/>
      <c r="S62" s="44"/>
      <c r="T62" s="46"/>
      <c r="U62" s="46"/>
      <c r="V62" s="44"/>
      <c r="W62" s="36"/>
      <c r="X62" s="36"/>
      <c r="Y62" s="36" t="s">
        <v>318</v>
      </c>
      <c r="Z62" s="38"/>
      <c r="AA62" s="38"/>
      <c r="AB62" s="38" t="s">
        <v>305</v>
      </c>
      <c r="AC62" s="38">
        <v>195058287</v>
      </c>
      <c r="AD62" s="38" t="s">
        <v>319</v>
      </c>
      <c r="AE62" s="94">
        <v>1.22250019505828E+16</v>
      </c>
      <c r="AF62" s="48"/>
      <c r="AG62" s="48"/>
      <c r="AH62" s="48">
        <v>19302310.440000001</v>
      </c>
      <c r="AI62" s="38"/>
      <c r="AJ62" s="50">
        <f t="shared" si="22"/>
        <v>0</v>
      </c>
      <c r="AK62" s="50">
        <f t="shared" si="23"/>
        <v>0</v>
      </c>
      <c r="AL62" s="43"/>
      <c r="AM62" s="43"/>
      <c r="AN62" s="43"/>
      <c r="AO62" s="43"/>
      <c r="AP62" s="85"/>
      <c r="AQ62" s="51"/>
      <c r="AR62" s="51"/>
      <c r="AS62" s="51"/>
      <c r="AT62" s="51"/>
      <c r="AU62" s="51"/>
      <c r="AV62" s="51"/>
      <c r="AW62" s="51"/>
      <c r="AX62" s="51"/>
    </row>
    <row r="63" spans="1:50" s="53" customFormat="1" ht="91.5" hidden="1" customHeight="1" x14ac:dyDescent="0.25">
      <c r="A63" s="36" t="s">
        <v>56</v>
      </c>
      <c r="B63" s="38">
        <v>2013</v>
      </c>
      <c r="C63" s="38" t="s">
        <v>106</v>
      </c>
      <c r="D63" s="92" t="s">
        <v>320</v>
      </c>
      <c r="E63" s="38" t="s">
        <v>89</v>
      </c>
      <c r="F63" s="38" t="s">
        <v>90</v>
      </c>
      <c r="G63" s="90">
        <v>41653</v>
      </c>
      <c r="H63" s="90">
        <v>41838</v>
      </c>
      <c r="I63" s="86" t="s">
        <v>91</v>
      </c>
      <c r="J63" s="48">
        <v>8335000</v>
      </c>
      <c r="K63" s="48">
        <v>8335000</v>
      </c>
      <c r="L63" s="69"/>
      <c r="M63" s="69"/>
      <c r="N63" s="48">
        <v>8335000</v>
      </c>
      <c r="O63" s="48">
        <v>6342970.7200000007</v>
      </c>
      <c r="P63" s="48">
        <v>6312099.3600000003</v>
      </c>
      <c r="Q63" s="43">
        <f t="shared" ref="Q63:R82" si="25">J63</f>
        <v>8335000</v>
      </c>
      <c r="R63" s="44">
        <f t="shared" si="25"/>
        <v>8335000</v>
      </c>
      <c r="S63" s="44">
        <f t="shared" ref="S63:S83" si="26">R63</f>
        <v>8335000</v>
      </c>
      <c r="T63" s="43">
        <f t="shared" ref="T63:T75" si="27">O63</f>
        <v>6342970.7200000007</v>
      </c>
      <c r="U63" s="44">
        <f t="shared" ref="U63:U76" si="28">V63</f>
        <v>6312099.3600000003</v>
      </c>
      <c r="V63" s="44">
        <f t="shared" ref="V63:V76" si="29">P63</f>
        <v>6312099.3600000003</v>
      </c>
      <c r="W63" s="43">
        <f t="shared" ref="W63:W76" si="30">V63</f>
        <v>6312099.3600000003</v>
      </c>
      <c r="X63" s="111">
        <v>1</v>
      </c>
      <c r="Y63" s="111">
        <f>V63/O63</f>
        <v>0.99513298084402946</v>
      </c>
      <c r="Z63" s="38" t="s">
        <v>321</v>
      </c>
      <c r="AA63" s="38" t="s">
        <v>93</v>
      </c>
      <c r="AB63" s="38" t="s">
        <v>305</v>
      </c>
      <c r="AC63" s="109" t="s">
        <v>322</v>
      </c>
      <c r="AD63" s="38" t="s">
        <v>323</v>
      </c>
      <c r="AE63" s="38" t="s">
        <v>324</v>
      </c>
      <c r="AF63" s="62">
        <v>644836.16</v>
      </c>
      <c r="AG63" s="62">
        <v>0</v>
      </c>
      <c r="AH63" s="62">
        <v>6845302.7300000004</v>
      </c>
      <c r="AI63" s="37" t="s">
        <v>309</v>
      </c>
      <c r="AJ63" s="50">
        <f t="shared" si="22"/>
        <v>1992029.2799999993</v>
      </c>
      <c r="AK63" s="50">
        <f t="shared" si="23"/>
        <v>30871.360000000335</v>
      </c>
      <c r="AL63" s="43"/>
      <c r="AM63" s="43"/>
      <c r="AN63" s="43">
        <v>2022900.64</v>
      </c>
      <c r="AO63" s="114">
        <v>75974.05</v>
      </c>
      <c r="AP63" s="51" t="s">
        <v>67</v>
      </c>
      <c r="AQ63" s="51" t="s">
        <v>67</v>
      </c>
      <c r="AR63" s="91" t="s">
        <v>128</v>
      </c>
      <c r="AS63" s="51" t="s">
        <v>108</v>
      </c>
      <c r="AT63" s="51"/>
      <c r="AU63" s="51"/>
      <c r="AV63" s="51"/>
      <c r="AW63" s="51"/>
      <c r="AX63" s="51"/>
    </row>
    <row r="64" spans="1:50" s="53" customFormat="1" ht="29.25" hidden="1" customHeight="1" x14ac:dyDescent="0.25">
      <c r="A64" s="36" t="s">
        <v>56</v>
      </c>
      <c r="B64" s="38">
        <v>2013</v>
      </c>
      <c r="C64" s="38" t="s">
        <v>87</v>
      </c>
      <c r="D64" s="92" t="s">
        <v>325</v>
      </c>
      <c r="E64" s="38" t="s">
        <v>89</v>
      </c>
      <c r="F64" s="38" t="s">
        <v>90</v>
      </c>
      <c r="G64" s="90">
        <v>41659</v>
      </c>
      <c r="H64" s="90">
        <v>41838</v>
      </c>
      <c r="I64" s="86" t="s">
        <v>91</v>
      </c>
      <c r="J64" s="48">
        <v>2000000</v>
      </c>
      <c r="K64" s="48">
        <v>2000000</v>
      </c>
      <c r="L64" s="69"/>
      <c r="M64" s="69"/>
      <c r="N64" s="48">
        <v>2000000</v>
      </c>
      <c r="O64" s="48">
        <v>1724422.48</v>
      </c>
      <c r="P64" s="48">
        <v>1189890.96</v>
      </c>
      <c r="Q64" s="43">
        <f t="shared" si="25"/>
        <v>2000000</v>
      </c>
      <c r="R64" s="44">
        <f t="shared" si="25"/>
        <v>2000000</v>
      </c>
      <c r="S64" s="44">
        <f t="shared" si="26"/>
        <v>2000000</v>
      </c>
      <c r="T64" s="43">
        <f t="shared" si="27"/>
        <v>1724422.48</v>
      </c>
      <c r="U64" s="44">
        <f t="shared" si="28"/>
        <v>1189890.96</v>
      </c>
      <c r="V64" s="44">
        <f t="shared" si="29"/>
        <v>1189890.96</v>
      </c>
      <c r="W64" s="43">
        <f t="shared" si="30"/>
        <v>1189890.96</v>
      </c>
      <c r="X64" s="111">
        <v>1</v>
      </c>
      <c r="Y64" s="111">
        <f>V64/O64</f>
        <v>0.69002287652849437</v>
      </c>
      <c r="Z64" s="38" t="s">
        <v>326</v>
      </c>
      <c r="AA64" s="38" t="s">
        <v>93</v>
      </c>
      <c r="AB64" s="38" t="s">
        <v>305</v>
      </c>
      <c r="AC64" s="109" t="s">
        <v>322</v>
      </c>
      <c r="AD64" s="38" t="s">
        <v>323</v>
      </c>
      <c r="AE64" s="38" t="s">
        <v>324</v>
      </c>
      <c r="AF64" s="62"/>
      <c r="AG64" s="62"/>
      <c r="AH64" s="62"/>
      <c r="AI64" s="37" t="s">
        <v>309</v>
      </c>
      <c r="AJ64" s="50">
        <f t="shared" si="22"/>
        <v>275577.52</v>
      </c>
      <c r="AK64" s="50">
        <f t="shared" si="23"/>
        <v>534531.52</v>
      </c>
      <c r="AL64" s="43"/>
      <c r="AM64" s="43"/>
      <c r="AN64" s="43">
        <v>810109.04</v>
      </c>
      <c r="AO64" s="115"/>
      <c r="AP64" s="51" t="s">
        <v>67</v>
      </c>
      <c r="AQ64" s="51" t="s">
        <v>67</v>
      </c>
      <c r="AR64" s="91" t="s">
        <v>128</v>
      </c>
      <c r="AS64" s="51" t="s">
        <v>108</v>
      </c>
      <c r="AT64" s="51"/>
      <c r="AU64" s="51"/>
      <c r="AV64" s="51"/>
      <c r="AW64" s="51"/>
      <c r="AX64" s="51"/>
    </row>
    <row r="65" spans="1:50" s="53" customFormat="1" ht="77.25" hidden="1" customHeight="1" x14ac:dyDescent="0.25">
      <c r="A65" s="36" t="s">
        <v>56</v>
      </c>
      <c r="B65" s="38">
        <v>2013</v>
      </c>
      <c r="C65" s="38" t="s">
        <v>327</v>
      </c>
      <c r="D65" s="92" t="s">
        <v>328</v>
      </c>
      <c r="E65" s="38" t="s">
        <v>89</v>
      </c>
      <c r="F65" s="38" t="s">
        <v>90</v>
      </c>
      <c r="G65" s="90">
        <v>41653</v>
      </c>
      <c r="H65" s="90">
        <v>41838</v>
      </c>
      <c r="I65" s="86" t="s">
        <v>91</v>
      </c>
      <c r="J65" s="48">
        <v>5200000</v>
      </c>
      <c r="K65" s="48">
        <v>5200000</v>
      </c>
      <c r="L65" s="69"/>
      <c r="M65" s="69"/>
      <c r="N65" s="48">
        <v>5200000</v>
      </c>
      <c r="O65" s="48">
        <v>4746265.88</v>
      </c>
      <c r="P65" s="48">
        <v>4668518.0599999996</v>
      </c>
      <c r="Q65" s="43">
        <f t="shared" si="25"/>
        <v>5200000</v>
      </c>
      <c r="R65" s="44">
        <f t="shared" si="25"/>
        <v>5200000</v>
      </c>
      <c r="S65" s="44">
        <f t="shared" si="26"/>
        <v>5200000</v>
      </c>
      <c r="T65" s="43">
        <f t="shared" si="27"/>
        <v>4746265.88</v>
      </c>
      <c r="U65" s="44">
        <f t="shared" si="28"/>
        <v>4668518.0599999996</v>
      </c>
      <c r="V65" s="44">
        <f t="shared" si="29"/>
        <v>4668518.0599999996</v>
      </c>
      <c r="W65" s="43">
        <f t="shared" si="30"/>
        <v>4668518.0599999996</v>
      </c>
      <c r="X65" s="111">
        <v>1</v>
      </c>
      <c r="Y65" s="111">
        <f>V65/O65</f>
        <v>0.98361916041669362</v>
      </c>
      <c r="Z65" s="38" t="s">
        <v>329</v>
      </c>
      <c r="AA65" s="38" t="s">
        <v>73</v>
      </c>
      <c r="AB65" s="38" t="s">
        <v>305</v>
      </c>
      <c r="AC65" s="109" t="s">
        <v>322</v>
      </c>
      <c r="AD65" s="38" t="s">
        <v>323</v>
      </c>
      <c r="AE65" s="38" t="s">
        <v>324</v>
      </c>
      <c r="AF65" s="62"/>
      <c r="AG65" s="62"/>
      <c r="AH65" s="62"/>
      <c r="AI65" s="37" t="s">
        <v>309</v>
      </c>
      <c r="AJ65" s="50">
        <f t="shared" si="22"/>
        <v>453734.12000000011</v>
      </c>
      <c r="AK65" s="50">
        <f t="shared" si="23"/>
        <v>77747.820000000298</v>
      </c>
      <c r="AL65" s="43"/>
      <c r="AM65" s="43"/>
      <c r="AN65" s="43">
        <v>531481.94000000041</v>
      </c>
      <c r="AO65" s="115"/>
      <c r="AP65" s="51" t="s">
        <v>67</v>
      </c>
      <c r="AQ65" s="51" t="s">
        <v>67</v>
      </c>
      <c r="AR65" s="91" t="s">
        <v>128</v>
      </c>
      <c r="AS65" s="51" t="s">
        <v>108</v>
      </c>
      <c r="AT65" s="51"/>
      <c r="AU65" s="51"/>
      <c r="AV65" s="51"/>
      <c r="AW65" s="51"/>
      <c r="AX65" s="51"/>
    </row>
    <row r="66" spans="1:50" s="53" customFormat="1" ht="45" hidden="1" customHeight="1" x14ac:dyDescent="0.25">
      <c r="A66" s="36" t="s">
        <v>56</v>
      </c>
      <c r="B66" s="38">
        <v>2013</v>
      </c>
      <c r="C66" s="38" t="s">
        <v>57</v>
      </c>
      <c r="D66" s="92" t="s">
        <v>330</v>
      </c>
      <c r="E66" s="38" t="s">
        <v>89</v>
      </c>
      <c r="F66" s="38" t="s">
        <v>90</v>
      </c>
      <c r="G66" s="90">
        <v>41659</v>
      </c>
      <c r="H66" s="90">
        <v>41808</v>
      </c>
      <c r="I66" s="86" t="s">
        <v>91</v>
      </c>
      <c r="J66" s="48">
        <v>2200000</v>
      </c>
      <c r="K66" s="48">
        <v>2200000</v>
      </c>
      <c r="L66" s="69"/>
      <c r="M66" s="69"/>
      <c r="N66" s="48">
        <v>2200000</v>
      </c>
      <c r="O66" s="48">
        <v>1307022.52</v>
      </c>
      <c r="P66" s="48">
        <v>1278398.8700000001</v>
      </c>
      <c r="Q66" s="43">
        <f t="shared" si="25"/>
        <v>2200000</v>
      </c>
      <c r="R66" s="44">
        <f t="shared" si="25"/>
        <v>2200000</v>
      </c>
      <c r="S66" s="44">
        <f t="shared" si="26"/>
        <v>2200000</v>
      </c>
      <c r="T66" s="43">
        <f t="shared" si="27"/>
        <v>1307022.52</v>
      </c>
      <c r="U66" s="44">
        <f t="shared" si="28"/>
        <v>1278398.8700000001</v>
      </c>
      <c r="V66" s="44">
        <f t="shared" si="29"/>
        <v>1278398.8700000001</v>
      </c>
      <c r="W66" s="43">
        <f t="shared" si="30"/>
        <v>1278398.8700000001</v>
      </c>
      <c r="X66" s="111">
        <v>1</v>
      </c>
      <c r="Y66" s="111">
        <v>0.97</v>
      </c>
      <c r="Z66" s="38" t="s">
        <v>331</v>
      </c>
      <c r="AA66" s="38" t="s">
        <v>61</v>
      </c>
      <c r="AB66" s="38" t="s">
        <v>305</v>
      </c>
      <c r="AC66" s="109" t="s">
        <v>322</v>
      </c>
      <c r="AD66" s="38" t="s">
        <v>323</v>
      </c>
      <c r="AE66" s="38" t="s">
        <v>324</v>
      </c>
      <c r="AF66" s="62"/>
      <c r="AG66" s="62"/>
      <c r="AH66" s="62"/>
      <c r="AI66" s="37" t="s">
        <v>309</v>
      </c>
      <c r="AJ66" s="50">
        <f t="shared" si="22"/>
        <v>892977.48</v>
      </c>
      <c r="AK66" s="50">
        <f t="shared" si="23"/>
        <v>28623.649999999907</v>
      </c>
      <c r="AL66" s="43"/>
      <c r="AM66" s="43"/>
      <c r="AN66" s="43">
        <v>921601.12999999989</v>
      </c>
      <c r="AO66" s="116"/>
      <c r="AP66" s="51" t="s">
        <v>67</v>
      </c>
      <c r="AQ66" s="51" t="s">
        <v>67</v>
      </c>
      <c r="AR66" s="91" t="s">
        <v>128</v>
      </c>
      <c r="AS66" s="51" t="s">
        <v>108</v>
      </c>
      <c r="AT66" s="51"/>
      <c r="AU66" s="51"/>
      <c r="AV66" s="51"/>
      <c r="AW66" s="51"/>
      <c r="AX66" s="51"/>
    </row>
    <row r="67" spans="1:50" s="53" customFormat="1" ht="48.75" hidden="1" customHeight="1" x14ac:dyDescent="0.25">
      <c r="A67" s="36" t="s">
        <v>56</v>
      </c>
      <c r="B67" s="38">
        <v>2013</v>
      </c>
      <c r="C67" s="38" t="s">
        <v>57</v>
      </c>
      <c r="D67" s="92" t="s">
        <v>332</v>
      </c>
      <c r="E67" s="38" t="s">
        <v>89</v>
      </c>
      <c r="F67" s="38" t="s">
        <v>90</v>
      </c>
      <c r="G67" s="103">
        <v>41609</v>
      </c>
      <c r="H67" s="103">
        <v>41760</v>
      </c>
      <c r="I67" s="86" t="s">
        <v>91</v>
      </c>
      <c r="J67" s="48">
        <v>1900000</v>
      </c>
      <c r="K67" s="48">
        <v>1900000</v>
      </c>
      <c r="L67" s="69"/>
      <c r="M67" s="69"/>
      <c r="N67" s="48">
        <v>1900000</v>
      </c>
      <c r="O67" s="48">
        <v>0</v>
      </c>
      <c r="P67" s="48">
        <v>0</v>
      </c>
      <c r="Q67" s="43">
        <f t="shared" si="25"/>
        <v>1900000</v>
      </c>
      <c r="R67" s="44">
        <f t="shared" si="25"/>
        <v>1900000</v>
      </c>
      <c r="S67" s="44">
        <f t="shared" si="26"/>
        <v>1900000</v>
      </c>
      <c r="T67" s="43">
        <v>0</v>
      </c>
      <c r="U67" s="44">
        <v>0</v>
      </c>
      <c r="V67" s="44">
        <f t="shared" si="29"/>
        <v>0</v>
      </c>
      <c r="W67" s="43">
        <f t="shared" si="30"/>
        <v>0</v>
      </c>
      <c r="X67" s="111" t="s">
        <v>333</v>
      </c>
      <c r="Y67" s="111">
        <v>0</v>
      </c>
      <c r="Z67" s="38" t="s">
        <v>334</v>
      </c>
      <c r="AA67" s="38" t="s">
        <v>61</v>
      </c>
      <c r="AB67" s="38"/>
      <c r="AC67" s="109" t="s">
        <v>322</v>
      </c>
      <c r="AD67" s="38"/>
      <c r="AE67" s="38"/>
      <c r="AF67" s="48"/>
      <c r="AG67" s="48"/>
      <c r="AH67" s="48"/>
      <c r="AI67" s="92" t="s">
        <v>335</v>
      </c>
      <c r="AJ67" s="50">
        <f t="shared" si="22"/>
        <v>1900000</v>
      </c>
      <c r="AK67" s="50">
        <f t="shared" si="23"/>
        <v>0</v>
      </c>
      <c r="AL67" s="43"/>
      <c r="AM67" s="43"/>
      <c r="AN67" s="43">
        <v>1900000</v>
      </c>
      <c r="AO67" s="43"/>
      <c r="AP67" s="51" t="s">
        <v>302</v>
      </c>
      <c r="AQ67" s="51" t="s">
        <v>302</v>
      </c>
      <c r="AR67" s="51"/>
      <c r="AS67" s="51"/>
      <c r="AT67" s="51"/>
      <c r="AU67" s="51"/>
      <c r="AV67" s="51"/>
      <c r="AW67" s="51"/>
      <c r="AX67" s="51"/>
    </row>
    <row r="68" spans="1:50" s="53" customFormat="1" ht="45" hidden="1" customHeight="1" x14ac:dyDescent="0.25">
      <c r="A68" s="36" t="s">
        <v>56</v>
      </c>
      <c r="B68" s="38">
        <v>2013</v>
      </c>
      <c r="C68" s="38" t="s">
        <v>57</v>
      </c>
      <c r="D68" s="92" t="s">
        <v>336</v>
      </c>
      <c r="E68" s="38" t="s">
        <v>59</v>
      </c>
      <c r="F68" s="38" t="s">
        <v>57</v>
      </c>
      <c r="G68" s="103">
        <v>41659</v>
      </c>
      <c r="H68" s="103">
        <v>41839</v>
      </c>
      <c r="I68" s="84"/>
      <c r="J68" s="48">
        <v>6300000</v>
      </c>
      <c r="K68" s="48">
        <v>6300000</v>
      </c>
      <c r="L68" s="69"/>
      <c r="M68" s="69"/>
      <c r="N68" s="48">
        <v>6300000</v>
      </c>
      <c r="O68" s="48">
        <v>6119433</v>
      </c>
      <c r="P68" s="48">
        <v>4222850.88</v>
      </c>
      <c r="Q68" s="43">
        <f t="shared" si="25"/>
        <v>6300000</v>
      </c>
      <c r="R68" s="44">
        <f t="shared" si="25"/>
        <v>6300000</v>
      </c>
      <c r="S68" s="44">
        <f t="shared" si="26"/>
        <v>6300000</v>
      </c>
      <c r="T68" s="43">
        <f t="shared" si="27"/>
        <v>6119433</v>
      </c>
      <c r="U68" s="44">
        <f t="shared" si="28"/>
        <v>4222850.88</v>
      </c>
      <c r="V68" s="44">
        <f t="shared" si="29"/>
        <v>4222850.88</v>
      </c>
      <c r="W68" s="43">
        <f t="shared" si="30"/>
        <v>4222850.88</v>
      </c>
      <c r="X68" s="111">
        <v>0.69</v>
      </c>
      <c r="Y68" s="111">
        <v>0.69</v>
      </c>
      <c r="Z68" s="38" t="s">
        <v>337</v>
      </c>
      <c r="AA68" s="38" t="s">
        <v>61</v>
      </c>
      <c r="AB68" s="38" t="s">
        <v>312</v>
      </c>
      <c r="AC68" s="38" t="s">
        <v>338</v>
      </c>
      <c r="AD68" s="38" t="s">
        <v>219</v>
      </c>
      <c r="AE68" s="38" t="s">
        <v>338</v>
      </c>
      <c r="AF68" s="48">
        <v>124467.1</v>
      </c>
      <c r="AG68" s="48">
        <v>0</v>
      </c>
      <c r="AH68" s="48">
        <v>1339202.97</v>
      </c>
      <c r="AI68" s="38" t="s">
        <v>339</v>
      </c>
      <c r="AJ68" s="50">
        <f t="shared" si="22"/>
        <v>180567</v>
      </c>
      <c r="AK68" s="50">
        <f t="shared" si="23"/>
        <v>1896582.12</v>
      </c>
      <c r="AL68" s="43"/>
      <c r="AM68" s="43"/>
      <c r="AN68" s="43"/>
      <c r="AO68" s="43"/>
      <c r="AP68" s="51" t="s">
        <v>122</v>
      </c>
      <c r="AQ68" s="51" t="s">
        <v>122</v>
      </c>
      <c r="AR68" s="51" t="s">
        <v>340</v>
      </c>
      <c r="AS68" s="51" t="s">
        <v>108</v>
      </c>
      <c r="AT68" s="51"/>
      <c r="AU68" s="51"/>
      <c r="AV68" s="51"/>
      <c r="AW68" s="51"/>
      <c r="AX68" s="51"/>
    </row>
    <row r="69" spans="1:50" s="53" customFormat="1" ht="36" hidden="1" customHeight="1" x14ac:dyDescent="0.25">
      <c r="A69" s="36" t="s">
        <v>56</v>
      </c>
      <c r="B69" s="38">
        <v>2013</v>
      </c>
      <c r="C69" s="38" t="s">
        <v>70</v>
      </c>
      <c r="D69" s="92" t="s">
        <v>341</v>
      </c>
      <c r="E69" s="38" t="s">
        <v>59</v>
      </c>
      <c r="F69" s="38" t="s">
        <v>70</v>
      </c>
      <c r="G69" s="90">
        <v>41654</v>
      </c>
      <c r="H69" s="90">
        <v>41987</v>
      </c>
      <c r="I69" s="84"/>
      <c r="J69" s="48">
        <v>3385690</v>
      </c>
      <c r="K69" s="48">
        <v>3385690</v>
      </c>
      <c r="L69" s="69"/>
      <c r="M69" s="69"/>
      <c r="N69" s="48">
        <v>3385690</v>
      </c>
      <c r="O69" s="48">
        <v>3163991.15</v>
      </c>
      <c r="P69" s="48">
        <v>3018967.25</v>
      </c>
      <c r="Q69" s="43">
        <f t="shared" si="25"/>
        <v>3385690</v>
      </c>
      <c r="R69" s="44">
        <f t="shared" si="25"/>
        <v>3385690</v>
      </c>
      <c r="S69" s="44">
        <f t="shared" si="26"/>
        <v>3385690</v>
      </c>
      <c r="T69" s="43">
        <f t="shared" si="27"/>
        <v>3163991.15</v>
      </c>
      <c r="U69" s="44">
        <f t="shared" si="28"/>
        <v>3018967.25</v>
      </c>
      <c r="V69" s="44">
        <f t="shared" si="29"/>
        <v>3018967.25</v>
      </c>
      <c r="W69" s="43">
        <f t="shared" si="30"/>
        <v>3018967.25</v>
      </c>
      <c r="X69" s="111">
        <v>1</v>
      </c>
      <c r="Y69" s="111">
        <v>0.86870000000000003</v>
      </c>
      <c r="Z69" s="38" t="s">
        <v>342</v>
      </c>
      <c r="AA69" s="38" t="s">
        <v>73</v>
      </c>
      <c r="AB69" s="38" t="s">
        <v>343</v>
      </c>
      <c r="AC69" s="38" t="s">
        <v>344</v>
      </c>
      <c r="AD69" s="38" t="s">
        <v>344</v>
      </c>
      <c r="AE69" s="38" t="s">
        <v>344</v>
      </c>
      <c r="AF69" s="48">
        <v>3.17</v>
      </c>
      <c r="AG69" s="48"/>
      <c r="AH69" s="48">
        <v>368100.59</v>
      </c>
      <c r="AI69" s="38"/>
      <c r="AJ69" s="50">
        <f t="shared" si="22"/>
        <v>221698.85000000009</v>
      </c>
      <c r="AK69" s="50">
        <f t="shared" si="23"/>
        <v>145023.89999999991</v>
      </c>
      <c r="AL69" s="43"/>
      <c r="AM69" s="43"/>
      <c r="AN69" s="43"/>
      <c r="AO69" s="43"/>
      <c r="AP69" s="51" t="s">
        <v>67</v>
      </c>
      <c r="AQ69" s="51" t="s">
        <v>67</v>
      </c>
      <c r="AR69" s="91" t="s">
        <v>128</v>
      </c>
      <c r="AS69" s="51" t="s">
        <v>108</v>
      </c>
      <c r="AT69" s="51"/>
      <c r="AU69" s="51"/>
      <c r="AV69" s="51"/>
      <c r="AW69" s="51"/>
      <c r="AX69" s="51"/>
    </row>
    <row r="70" spans="1:50" s="53" customFormat="1" ht="30" hidden="1" customHeight="1" x14ac:dyDescent="0.25">
      <c r="A70" s="36" t="s">
        <v>56</v>
      </c>
      <c r="B70" s="38">
        <v>2013</v>
      </c>
      <c r="C70" s="38" t="s">
        <v>167</v>
      </c>
      <c r="D70" s="92" t="s">
        <v>345</v>
      </c>
      <c r="E70" s="38" t="s">
        <v>59</v>
      </c>
      <c r="F70" s="38" t="s">
        <v>167</v>
      </c>
      <c r="G70" s="90">
        <v>41676</v>
      </c>
      <c r="H70" s="90">
        <v>41761</v>
      </c>
      <c r="I70" s="84"/>
      <c r="J70" s="48">
        <v>800000</v>
      </c>
      <c r="K70" s="48">
        <v>800000</v>
      </c>
      <c r="L70" s="69"/>
      <c r="M70" s="69"/>
      <c r="N70" s="48">
        <v>800000</v>
      </c>
      <c r="O70" s="48">
        <v>795253.28</v>
      </c>
      <c r="P70" s="48">
        <v>751884.48</v>
      </c>
      <c r="Q70" s="43">
        <f t="shared" si="25"/>
        <v>800000</v>
      </c>
      <c r="R70" s="44">
        <f t="shared" si="25"/>
        <v>800000</v>
      </c>
      <c r="S70" s="44">
        <f t="shared" si="26"/>
        <v>800000</v>
      </c>
      <c r="T70" s="43">
        <f t="shared" si="27"/>
        <v>795253.28</v>
      </c>
      <c r="U70" s="44">
        <f t="shared" si="28"/>
        <v>751884.48</v>
      </c>
      <c r="V70" s="44">
        <f t="shared" si="29"/>
        <v>751884.48</v>
      </c>
      <c r="W70" s="43">
        <f t="shared" si="30"/>
        <v>751884.48</v>
      </c>
      <c r="X70" s="111">
        <v>1</v>
      </c>
      <c r="Y70" s="111">
        <v>0.94550000000000001</v>
      </c>
      <c r="Z70" s="38" t="s">
        <v>346</v>
      </c>
      <c r="AA70" s="38" t="s">
        <v>347</v>
      </c>
      <c r="AB70" s="38" t="s">
        <v>348</v>
      </c>
      <c r="AC70" s="38">
        <v>90000162680</v>
      </c>
      <c r="AD70" s="38" t="s">
        <v>349</v>
      </c>
      <c r="AE70" s="38" t="s">
        <v>350</v>
      </c>
      <c r="AF70" s="62">
        <v>18.79</v>
      </c>
      <c r="AG70" s="48"/>
      <c r="AH70" s="48">
        <v>48152.300000000017</v>
      </c>
      <c r="AI70" s="38" t="s">
        <v>351</v>
      </c>
      <c r="AJ70" s="50">
        <f t="shared" si="22"/>
        <v>4746.7199999999721</v>
      </c>
      <c r="AK70" s="50">
        <f t="shared" si="23"/>
        <v>43368.800000000047</v>
      </c>
      <c r="AL70" s="43"/>
      <c r="AM70" s="43"/>
      <c r="AN70" s="43"/>
      <c r="AO70" s="43"/>
      <c r="AP70" s="51" t="s">
        <v>67</v>
      </c>
      <c r="AQ70" s="51" t="s">
        <v>67</v>
      </c>
      <c r="AR70" s="91" t="s">
        <v>128</v>
      </c>
      <c r="AS70" s="51" t="s">
        <v>108</v>
      </c>
      <c r="AT70" s="51"/>
      <c r="AU70" s="51"/>
      <c r="AV70" s="51"/>
      <c r="AW70" s="51"/>
      <c r="AX70" s="51"/>
    </row>
    <row r="71" spans="1:50" s="53" customFormat="1" ht="30" hidden="1" customHeight="1" x14ac:dyDescent="0.25">
      <c r="A71" s="36" t="s">
        <v>56</v>
      </c>
      <c r="B71" s="38">
        <v>2013</v>
      </c>
      <c r="C71" s="38" t="s">
        <v>167</v>
      </c>
      <c r="D71" s="92" t="s">
        <v>352</v>
      </c>
      <c r="E71" s="38" t="s">
        <v>59</v>
      </c>
      <c r="F71" s="38" t="s">
        <v>167</v>
      </c>
      <c r="G71" s="90">
        <v>41676</v>
      </c>
      <c r="H71" s="90">
        <v>41761</v>
      </c>
      <c r="I71" s="84"/>
      <c r="J71" s="48">
        <v>800000</v>
      </c>
      <c r="K71" s="48">
        <v>800000</v>
      </c>
      <c r="L71" s="69"/>
      <c r="M71" s="69"/>
      <c r="N71" s="48">
        <v>800000</v>
      </c>
      <c r="O71" s="48">
        <v>798501.52</v>
      </c>
      <c r="P71" s="48">
        <v>734497.24999999988</v>
      </c>
      <c r="Q71" s="43">
        <f t="shared" si="25"/>
        <v>800000</v>
      </c>
      <c r="R71" s="44">
        <f t="shared" si="25"/>
        <v>800000</v>
      </c>
      <c r="S71" s="44">
        <f t="shared" si="26"/>
        <v>800000</v>
      </c>
      <c r="T71" s="43">
        <f t="shared" si="27"/>
        <v>798501.52</v>
      </c>
      <c r="U71" s="44">
        <f t="shared" si="28"/>
        <v>734497.24999999988</v>
      </c>
      <c r="V71" s="44">
        <f t="shared" si="29"/>
        <v>734497.24999999988</v>
      </c>
      <c r="W71" s="43">
        <f t="shared" si="30"/>
        <v>734497.24999999988</v>
      </c>
      <c r="X71" s="111">
        <v>1</v>
      </c>
      <c r="Y71" s="111">
        <v>0.94350000000000001</v>
      </c>
      <c r="Z71" s="38" t="s">
        <v>353</v>
      </c>
      <c r="AA71" s="38" t="s">
        <v>347</v>
      </c>
      <c r="AB71" s="38" t="s">
        <v>348</v>
      </c>
      <c r="AC71" s="38">
        <v>90000162680</v>
      </c>
      <c r="AD71" s="38" t="s">
        <v>349</v>
      </c>
      <c r="AE71" s="38" t="s">
        <v>350</v>
      </c>
      <c r="AF71" s="62"/>
      <c r="AG71" s="48"/>
      <c r="AH71" s="48">
        <v>94737.040000000125</v>
      </c>
      <c r="AI71" s="38"/>
      <c r="AJ71" s="50">
        <f t="shared" si="22"/>
        <v>1498.4799999999814</v>
      </c>
      <c r="AK71" s="50">
        <f t="shared" si="23"/>
        <v>64004.270000000135</v>
      </c>
      <c r="AL71" s="43"/>
      <c r="AM71" s="43"/>
      <c r="AN71" s="43"/>
      <c r="AO71" s="43"/>
      <c r="AP71" s="51" t="s">
        <v>67</v>
      </c>
      <c r="AQ71" s="51" t="s">
        <v>67</v>
      </c>
      <c r="AR71" s="91" t="s">
        <v>128</v>
      </c>
      <c r="AS71" s="51" t="s">
        <v>108</v>
      </c>
      <c r="AT71" s="51"/>
      <c r="AU71" s="51"/>
      <c r="AV71" s="51"/>
      <c r="AW71" s="51"/>
      <c r="AX71" s="51"/>
    </row>
    <row r="72" spans="1:50" s="53" customFormat="1" ht="42" hidden="1" customHeight="1" x14ac:dyDescent="0.25">
      <c r="A72" s="36" t="s">
        <v>56</v>
      </c>
      <c r="B72" s="38">
        <v>2013</v>
      </c>
      <c r="C72" s="38" t="s">
        <v>70</v>
      </c>
      <c r="D72" s="92" t="s">
        <v>354</v>
      </c>
      <c r="E72" s="38" t="s">
        <v>59</v>
      </c>
      <c r="F72" s="38" t="s">
        <v>90</v>
      </c>
      <c r="G72" s="103">
        <v>41671</v>
      </c>
      <c r="H72" s="103">
        <v>41791</v>
      </c>
      <c r="I72" s="84"/>
      <c r="J72" s="48">
        <v>14973862</v>
      </c>
      <c r="K72" s="48">
        <v>14973862</v>
      </c>
      <c r="L72" s="69"/>
      <c r="M72" s="69"/>
      <c r="N72" s="48">
        <v>14973862</v>
      </c>
      <c r="O72" s="48">
        <v>13938344.060000001</v>
      </c>
      <c r="P72" s="48">
        <v>12334276.59</v>
      </c>
      <c r="Q72" s="43">
        <f t="shared" si="25"/>
        <v>14973862</v>
      </c>
      <c r="R72" s="44">
        <f t="shared" si="25"/>
        <v>14973862</v>
      </c>
      <c r="S72" s="44">
        <f t="shared" si="26"/>
        <v>14973862</v>
      </c>
      <c r="T72" s="43">
        <f t="shared" si="27"/>
        <v>13938344.060000001</v>
      </c>
      <c r="U72" s="44">
        <f t="shared" si="28"/>
        <v>12334276.59</v>
      </c>
      <c r="V72" s="44">
        <f t="shared" si="29"/>
        <v>12334276.59</v>
      </c>
      <c r="W72" s="43">
        <f t="shared" si="30"/>
        <v>12334276.59</v>
      </c>
      <c r="X72" s="46">
        <v>1</v>
      </c>
      <c r="Y72" s="111">
        <f>V72/O72</f>
        <v>0.88491692678161649</v>
      </c>
      <c r="Z72" s="38" t="s">
        <v>355</v>
      </c>
      <c r="AA72" s="38" t="s">
        <v>73</v>
      </c>
      <c r="AB72" s="38" t="s">
        <v>305</v>
      </c>
      <c r="AC72" s="109" t="s">
        <v>356</v>
      </c>
      <c r="AD72" s="38" t="s">
        <v>357</v>
      </c>
      <c r="AE72" s="38" t="s">
        <v>356</v>
      </c>
      <c r="AF72" s="48">
        <v>157482.68</v>
      </c>
      <c r="AG72" s="48"/>
      <c r="AH72" s="48">
        <v>2806171.08</v>
      </c>
      <c r="AI72" s="92" t="s">
        <v>309</v>
      </c>
      <c r="AJ72" s="50">
        <f t="shared" si="22"/>
        <v>1035517.9399999995</v>
      </c>
      <c r="AK72" s="50">
        <f t="shared" si="23"/>
        <v>1604067.4700000007</v>
      </c>
      <c r="AL72" s="43"/>
      <c r="AM72" s="43"/>
      <c r="AN72" s="43">
        <f>AJ72</f>
        <v>1035517.9399999995</v>
      </c>
      <c r="AO72" s="43">
        <f>1193000.62-AN72</f>
        <v>157482.68000000063</v>
      </c>
      <c r="AP72" s="51" t="s">
        <v>67</v>
      </c>
      <c r="AQ72" s="51" t="s">
        <v>67</v>
      </c>
      <c r="AR72" s="91" t="s">
        <v>128</v>
      </c>
      <c r="AS72" s="51" t="s">
        <v>108</v>
      </c>
      <c r="AT72" s="51"/>
      <c r="AU72" s="51"/>
      <c r="AV72" s="51"/>
      <c r="AW72" s="51"/>
      <c r="AX72" s="51"/>
    </row>
    <row r="73" spans="1:50" s="53" customFormat="1" ht="34.5" hidden="1" customHeight="1" x14ac:dyDescent="0.25">
      <c r="A73" s="36" t="s">
        <v>56</v>
      </c>
      <c r="B73" s="38">
        <v>2013</v>
      </c>
      <c r="C73" s="38" t="s">
        <v>87</v>
      </c>
      <c r="D73" s="92" t="s">
        <v>358</v>
      </c>
      <c r="E73" s="38" t="s">
        <v>59</v>
      </c>
      <c r="F73" s="38" t="s">
        <v>93</v>
      </c>
      <c r="G73" s="90">
        <v>41652</v>
      </c>
      <c r="H73" s="90">
        <v>41845</v>
      </c>
      <c r="I73" s="84"/>
      <c r="J73" s="48">
        <v>17000000</v>
      </c>
      <c r="K73" s="48">
        <v>17000000</v>
      </c>
      <c r="L73" s="69"/>
      <c r="M73" s="69"/>
      <c r="N73" s="48">
        <v>17000000</v>
      </c>
      <c r="O73" s="48">
        <f>16635320.94+332706.42</f>
        <v>16968027.359999999</v>
      </c>
      <c r="P73" s="48">
        <v>16837037.68</v>
      </c>
      <c r="Q73" s="44">
        <f t="shared" si="25"/>
        <v>17000000</v>
      </c>
      <c r="R73" s="44">
        <f t="shared" si="25"/>
        <v>17000000</v>
      </c>
      <c r="S73" s="44">
        <f t="shared" si="26"/>
        <v>17000000</v>
      </c>
      <c r="T73" s="43">
        <f t="shared" si="27"/>
        <v>16968027.359999999</v>
      </c>
      <c r="U73" s="44">
        <f t="shared" si="28"/>
        <v>16837037.68</v>
      </c>
      <c r="V73" s="44">
        <f t="shared" si="29"/>
        <v>16837037.68</v>
      </c>
      <c r="W73" s="43">
        <f t="shared" si="30"/>
        <v>16837037.68</v>
      </c>
      <c r="X73" s="111">
        <v>0.95</v>
      </c>
      <c r="Y73" s="111">
        <v>0.92869999999999997</v>
      </c>
      <c r="Z73" s="38" t="s">
        <v>359</v>
      </c>
      <c r="AA73" s="38" t="s">
        <v>93</v>
      </c>
      <c r="AB73" s="38" t="s">
        <v>360</v>
      </c>
      <c r="AC73" s="38" t="s">
        <v>361</v>
      </c>
      <c r="AD73" s="38" t="s">
        <v>362</v>
      </c>
      <c r="AE73" s="38" t="s">
        <v>363</v>
      </c>
      <c r="AF73" s="48">
        <v>896.27</v>
      </c>
      <c r="AG73" s="48">
        <v>0</v>
      </c>
      <c r="AH73" s="48">
        <v>2319668.5299999998</v>
      </c>
      <c r="AI73" s="38" t="s">
        <v>364</v>
      </c>
      <c r="AJ73" s="50">
        <f t="shared" si="22"/>
        <v>31972.640000000596</v>
      </c>
      <c r="AK73" s="50">
        <f t="shared" si="23"/>
        <v>130989.6799999997</v>
      </c>
      <c r="AL73" s="43"/>
      <c r="AM73" s="43"/>
      <c r="AN73" s="43"/>
      <c r="AO73" s="43"/>
      <c r="AP73" s="51" t="s">
        <v>273</v>
      </c>
      <c r="AQ73" s="51" t="s">
        <v>273</v>
      </c>
      <c r="AR73" s="91" t="s">
        <v>128</v>
      </c>
      <c r="AS73" s="51" t="s">
        <v>108</v>
      </c>
      <c r="AT73" s="51"/>
      <c r="AU73" s="51"/>
      <c r="AV73" s="51"/>
      <c r="AW73" s="51"/>
      <c r="AX73" s="51"/>
    </row>
    <row r="74" spans="1:50" s="53" customFormat="1" ht="33" hidden="1" customHeight="1" x14ac:dyDescent="0.25">
      <c r="A74" s="36" t="s">
        <v>56</v>
      </c>
      <c r="B74" s="38">
        <v>2013</v>
      </c>
      <c r="C74" s="38" t="s">
        <v>167</v>
      </c>
      <c r="D74" s="92" t="s">
        <v>365</v>
      </c>
      <c r="E74" s="38" t="s">
        <v>59</v>
      </c>
      <c r="F74" s="38" t="s">
        <v>167</v>
      </c>
      <c r="G74" s="90">
        <v>41675</v>
      </c>
      <c r="H74" s="90">
        <v>41820</v>
      </c>
      <c r="I74" s="84"/>
      <c r="J74" s="48">
        <v>6000000</v>
      </c>
      <c r="K74" s="48">
        <v>6000000</v>
      </c>
      <c r="L74" s="69"/>
      <c r="M74" s="69"/>
      <c r="N74" s="48">
        <v>6000000</v>
      </c>
      <c r="O74" s="48">
        <v>4020655.9</v>
      </c>
      <c r="P74" s="48">
        <v>3970655.9</v>
      </c>
      <c r="Q74" s="43">
        <f t="shared" si="25"/>
        <v>6000000</v>
      </c>
      <c r="R74" s="44">
        <f t="shared" si="25"/>
        <v>6000000</v>
      </c>
      <c r="S74" s="44">
        <f t="shared" si="26"/>
        <v>6000000</v>
      </c>
      <c r="T74" s="43">
        <f t="shared" si="27"/>
        <v>4020655.9</v>
      </c>
      <c r="U74" s="44">
        <f t="shared" si="28"/>
        <v>3970655.9</v>
      </c>
      <c r="V74" s="44">
        <f t="shared" si="29"/>
        <v>3970655.9</v>
      </c>
      <c r="W74" s="43">
        <f t="shared" si="30"/>
        <v>3970655.9</v>
      </c>
      <c r="X74" s="111">
        <v>1</v>
      </c>
      <c r="Y74" s="111">
        <v>1</v>
      </c>
      <c r="Z74" s="38" t="s">
        <v>366</v>
      </c>
      <c r="AA74" s="38" t="s">
        <v>347</v>
      </c>
      <c r="AB74" s="38" t="s">
        <v>348</v>
      </c>
      <c r="AC74" s="38" t="s">
        <v>367</v>
      </c>
      <c r="AD74" s="38" t="s">
        <v>368</v>
      </c>
      <c r="AE74" s="38" t="s">
        <v>369</v>
      </c>
      <c r="AF74" s="48">
        <v>233.15</v>
      </c>
      <c r="AG74" s="48">
        <v>0</v>
      </c>
      <c r="AH74" s="48">
        <v>50011.549999999625</v>
      </c>
      <c r="AI74" s="38" t="s">
        <v>370</v>
      </c>
      <c r="AJ74" s="50">
        <f t="shared" si="22"/>
        <v>1979344.1</v>
      </c>
      <c r="AK74" s="50">
        <f t="shared" si="23"/>
        <v>50000</v>
      </c>
      <c r="AL74" s="43"/>
      <c r="AM74" s="43"/>
      <c r="AN74" s="43"/>
      <c r="AO74" s="43"/>
      <c r="AP74" s="51" t="s">
        <v>67</v>
      </c>
      <c r="AQ74" s="51" t="s">
        <v>67</v>
      </c>
      <c r="AR74" s="91" t="s">
        <v>128</v>
      </c>
      <c r="AS74" s="51" t="s">
        <v>108</v>
      </c>
      <c r="AT74" s="51"/>
      <c r="AU74" s="51"/>
      <c r="AV74" s="51"/>
      <c r="AW74" s="51"/>
      <c r="AX74" s="51"/>
    </row>
    <row r="75" spans="1:50" s="53" customFormat="1" ht="60" hidden="1" customHeight="1" x14ac:dyDescent="0.25">
      <c r="A75" s="36" t="s">
        <v>56</v>
      </c>
      <c r="B75" s="38">
        <v>2013</v>
      </c>
      <c r="C75" s="38" t="s">
        <v>167</v>
      </c>
      <c r="D75" s="92" t="s">
        <v>371</v>
      </c>
      <c r="E75" s="38" t="s">
        <v>59</v>
      </c>
      <c r="F75" s="38" t="s">
        <v>167</v>
      </c>
      <c r="G75" s="90">
        <v>41708</v>
      </c>
      <c r="H75" s="90">
        <v>41827</v>
      </c>
      <c r="I75" s="84"/>
      <c r="J75" s="48">
        <v>5000000</v>
      </c>
      <c r="K75" s="48">
        <v>5000000</v>
      </c>
      <c r="L75" s="69"/>
      <c r="M75" s="69"/>
      <c r="N75" s="48">
        <v>5000000</v>
      </c>
      <c r="O75" s="48">
        <v>4917714.1500000004</v>
      </c>
      <c r="P75" s="48">
        <v>4917714.1500000004</v>
      </c>
      <c r="Q75" s="43">
        <f t="shared" si="25"/>
        <v>5000000</v>
      </c>
      <c r="R75" s="44">
        <f t="shared" si="25"/>
        <v>5000000</v>
      </c>
      <c r="S75" s="44">
        <f t="shared" si="26"/>
        <v>5000000</v>
      </c>
      <c r="T75" s="43">
        <f t="shared" si="27"/>
        <v>4917714.1500000004</v>
      </c>
      <c r="U75" s="44">
        <f t="shared" si="28"/>
        <v>4917714.1500000004</v>
      </c>
      <c r="V75" s="44">
        <f t="shared" si="29"/>
        <v>4917714.1500000004</v>
      </c>
      <c r="W75" s="43">
        <f t="shared" si="30"/>
        <v>4917714.1500000004</v>
      </c>
      <c r="X75" s="111">
        <v>1</v>
      </c>
      <c r="Y75" s="117">
        <v>1</v>
      </c>
      <c r="Z75" s="38" t="s">
        <v>372</v>
      </c>
      <c r="AA75" s="38" t="s">
        <v>347</v>
      </c>
      <c r="AB75" s="38" t="s">
        <v>348</v>
      </c>
      <c r="AC75" s="38" t="s">
        <v>367</v>
      </c>
      <c r="AD75" s="38" t="s">
        <v>314</v>
      </c>
      <c r="AE75" s="38" t="s">
        <v>373</v>
      </c>
      <c r="AF75" s="48">
        <v>57.55</v>
      </c>
      <c r="AG75" s="48">
        <v>0</v>
      </c>
      <c r="AH75" s="48">
        <v>82285.840000000739</v>
      </c>
      <c r="AI75" s="38" t="s">
        <v>374</v>
      </c>
      <c r="AJ75" s="50">
        <f t="shared" si="22"/>
        <v>82285.849999999627</v>
      </c>
      <c r="AK75" s="50">
        <f t="shared" si="23"/>
        <v>0</v>
      </c>
      <c r="AL75" s="43"/>
      <c r="AM75" s="43"/>
      <c r="AN75" s="43"/>
      <c r="AO75" s="43"/>
      <c r="AP75" s="51" t="s">
        <v>67</v>
      </c>
      <c r="AQ75" s="51" t="s">
        <v>67</v>
      </c>
      <c r="AR75" s="51" t="s">
        <v>68</v>
      </c>
      <c r="AS75" s="51"/>
      <c r="AT75" s="51" t="s">
        <v>69</v>
      </c>
      <c r="AU75" s="51" t="s">
        <v>69</v>
      </c>
      <c r="AV75" s="51"/>
      <c r="AW75" s="51"/>
      <c r="AX75" s="51"/>
    </row>
    <row r="76" spans="1:50" s="53" customFormat="1" ht="31.5" hidden="1" customHeight="1" x14ac:dyDescent="0.25">
      <c r="A76" s="36" t="s">
        <v>56</v>
      </c>
      <c r="B76" s="38">
        <v>2013</v>
      </c>
      <c r="C76" s="38" t="s">
        <v>87</v>
      </c>
      <c r="D76" s="92" t="s">
        <v>375</v>
      </c>
      <c r="E76" s="38" t="s">
        <v>59</v>
      </c>
      <c r="F76" s="38" t="s">
        <v>93</v>
      </c>
      <c r="G76" s="90">
        <v>41652</v>
      </c>
      <c r="H76" s="90">
        <v>41797</v>
      </c>
      <c r="I76" s="84"/>
      <c r="J76" s="48">
        <v>18000000</v>
      </c>
      <c r="K76" s="48">
        <v>18000000</v>
      </c>
      <c r="L76" s="69"/>
      <c r="M76" s="69"/>
      <c r="N76" s="48">
        <v>18000000</v>
      </c>
      <c r="O76" s="48">
        <v>17969717.52</v>
      </c>
      <c r="P76" s="48">
        <v>17135974.559999999</v>
      </c>
      <c r="Q76" s="44">
        <f t="shared" si="25"/>
        <v>18000000</v>
      </c>
      <c r="R76" s="44">
        <f t="shared" si="25"/>
        <v>18000000</v>
      </c>
      <c r="S76" s="44">
        <f t="shared" si="26"/>
        <v>18000000</v>
      </c>
      <c r="T76" s="43">
        <f>O76</f>
        <v>17969717.52</v>
      </c>
      <c r="U76" s="44">
        <f t="shared" si="28"/>
        <v>17135974.559999999</v>
      </c>
      <c r="V76" s="44">
        <f t="shared" si="29"/>
        <v>17135974.559999999</v>
      </c>
      <c r="W76" s="43">
        <f t="shared" si="30"/>
        <v>17135974.559999999</v>
      </c>
      <c r="X76" s="111">
        <v>1</v>
      </c>
      <c r="Y76" s="111">
        <v>0.95069999999999999</v>
      </c>
      <c r="Z76" s="38" t="s">
        <v>376</v>
      </c>
      <c r="AA76" s="38" t="s">
        <v>87</v>
      </c>
      <c r="AB76" s="38" t="s">
        <v>360</v>
      </c>
      <c r="AC76" s="38" t="s">
        <v>377</v>
      </c>
      <c r="AD76" s="38" t="s">
        <v>378</v>
      </c>
      <c r="AE76" s="38" t="s">
        <v>379</v>
      </c>
      <c r="AF76" s="48">
        <v>365.27</v>
      </c>
      <c r="AG76" s="48">
        <v>0</v>
      </c>
      <c r="AH76" s="48">
        <v>887723.29</v>
      </c>
      <c r="AI76" s="38" t="s">
        <v>380</v>
      </c>
      <c r="AJ76" s="50">
        <f t="shared" si="22"/>
        <v>30282.480000000447</v>
      </c>
      <c r="AK76" s="50">
        <f t="shared" si="23"/>
        <v>833742.96000000089</v>
      </c>
      <c r="AL76" s="43"/>
      <c r="AM76" s="43"/>
      <c r="AN76" s="43"/>
      <c r="AO76" s="43"/>
      <c r="AP76" s="51" t="s">
        <v>67</v>
      </c>
      <c r="AQ76" s="51" t="s">
        <v>67</v>
      </c>
      <c r="AR76" s="91" t="s">
        <v>128</v>
      </c>
      <c r="AS76" s="51" t="s">
        <v>108</v>
      </c>
      <c r="AT76" s="51"/>
      <c r="AU76" s="51"/>
      <c r="AV76" s="51"/>
      <c r="AW76" s="51"/>
      <c r="AX76" s="51"/>
    </row>
    <row r="77" spans="1:50" s="53" customFormat="1" ht="34.5" hidden="1" customHeight="1" x14ac:dyDescent="0.25">
      <c r="A77" s="38" t="s">
        <v>56</v>
      </c>
      <c r="B77" s="38">
        <v>2013</v>
      </c>
      <c r="C77" s="38" t="s">
        <v>106</v>
      </c>
      <c r="D77" s="92" t="s">
        <v>381</v>
      </c>
      <c r="E77" s="38"/>
      <c r="F77" s="38" t="s">
        <v>108</v>
      </c>
      <c r="G77" s="38"/>
      <c r="H77" s="38"/>
      <c r="I77" s="84"/>
      <c r="J77" s="48"/>
      <c r="K77" s="48"/>
      <c r="L77" s="69"/>
      <c r="M77" s="69"/>
      <c r="N77" s="48"/>
      <c r="O77" s="48"/>
      <c r="P77" s="48"/>
      <c r="Q77" s="48"/>
      <c r="R77" s="44"/>
      <c r="S77" s="44"/>
      <c r="T77" s="36"/>
      <c r="U77" s="44"/>
      <c r="V77" s="44"/>
      <c r="W77" s="43"/>
      <c r="X77" s="36"/>
      <c r="Y77" s="36" t="s">
        <v>318</v>
      </c>
      <c r="Z77" s="38"/>
      <c r="AA77" s="38"/>
      <c r="AB77" s="38" t="s">
        <v>305</v>
      </c>
      <c r="AC77" s="38" t="s">
        <v>382</v>
      </c>
      <c r="AD77" s="38" t="s">
        <v>383</v>
      </c>
      <c r="AE77" s="38" t="s">
        <v>384</v>
      </c>
      <c r="AF77" s="48">
        <v>182.33</v>
      </c>
      <c r="AG77" s="48">
        <v>0</v>
      </c>
      <c r="AH77" s="48">
        <v>638710.34</v>
      </c>
      <c r="AI77" s="38" t="s">
        <v>385</v>
      </c>
      <c r="AJ77" s="50"/>
      <c r="AK77" s="50"/>
      <c r="AL77" s="43"/>
      <c r="AM77" s="43"/>
      <c r="AN77" s="43">
        <v>272975.48</v>
      </c>
      <c r="AO77" s="43">
        <v>86651.72</v>
      </c>
      <c r="AP77" s="85"/>
      <c r="AQ77" s="51"/>
      <c r="AR77" s="51"/>
      <c r="AS77" s="51"/>
      <c r="AT77" s="51"/>
      <c r="AU77" s="51"/>
      <c r="AV77" s="51"/>
      <c r="AW77" s="51"/>
      <c r="AX77" s="51"/>
    </row>
    <row r="78" spans="1:50" s="53" customFormat="1" ht="60" hidden="1" customHeight="1" x14ac:dyDescent="0.25">
      <c r="A78" s="36" t="s">
        <v>56</v>
      </c>
      <c r="B78" s="38">
        <v>2013</v>
      </c>
      <c r="C78" s="38" t="s">
        <v>57</v>
      </c>
      <c r="D78" s="92" t="s">
        <v>386</v>
      </c>
      <c r="E78" s="38" t="s">
        <v>89</v>
      </c>
      <c r="F78" s="38" t="s">
        <v>108</v>
      </c>
      <c r="G78" s="39">
        <v>41680</v>
      </c>
      <c r="H78" s="39">
        <v>41869</v>
      </c>
      <c r="I78" s="84"/>
      <c r="J78" s="48">
        <v>2500000</v>
      </c>
      <c r="K78" s="48">
        <v>2500000</v>
      </c>
      <c r="L78" s="69"/>
      <c r="M78" s="69"/>
      <c r="N78" s="48">
        <v>2500000</v>
      </c>
      <c r="O78" s="48">
        <v>2441191</v>
      </c>
      <c r="P78" s="48">
        <v>2441191</v>
      </c>
      <c r="Q78" s="44">
        <f t="shared" si="25"/>
        <v>2500000</v>
      </c>
      <c r="R78" s="44">
        <f t="shared" si="25"/>
        <v>2500000</v>
      </c>
      <c r="S78" s="44">
        <f t="shared" si="26"/>
        <v>2500000</v>
      </c>
      <c r="T78" s="43">
        <f t="shared" ref="T78:T90" si="31">O78</f>
        <v>2441191</v>
      </c>
      <c r="U78" s="44">
        <f t="shared" ref="U78:U84" si="32">V78</f>
        <v>2441191</v>
      </c>
      <c r="V78" s="44">
        <f t="shared" ref="V78:V90" si="33">P78</f>
        <v>2441191</v>
      </c>
      <c r="W78" s="43">
        <f t="shared" ref="W78:W84" si="34">V78</f>
        <v>2441191</v>
      </c>
      <c r="X78" s="111">
        <v>1</v>
      </c>
      <c r="Y78" s="111">
        <v>1</v>
      </c>
      <c r="Z78" s="38" t="s">
        <v>387</v>
      </c>
      <c r="AA78" s="38" t="s">
        <v>61</v>
      </c>
      <c r="AB78" s="38"/>
      <c r="AC78" s="38"/>
      <c r="AD78" s="38"/>
      <c r="AE78" s="38"/>
      <c r="AF78" s="48"/>
      <c r="AG78" s="48"/>
      <c r="AH78" s="48"/>
      <c r="AI78" s="38"/>
      <c r="AJ78" s="50">
        <f t="shared" ref="AJ78:AJ84" si="35">K78-O78</f>
        <v>58809</v>
      </c>
      <c r="AK78" s="50">
        <f t="shared" ref="AK78:AK84" si="36">O78-P78</f>
        <v>0</v>
      </c>
      <c r="AL78" s="43"/>
      <c r="AM78" s="43"/>
      <c r="AN78" s="43"/>
      <c r="AO78" s="43"/>
      <c r="AP78" s="51" t="s">
        <v>67</v>
      </c>
      <c r="AQ78" s="51" t="s">
        <v>67</v>
      </c>
      <c r="AR78" s="51" t="s">
        <v>68</v>
      </c>
      <c r="AS78" s="51"/>
      <c r="AT78" s="51" t="s">
        <v>69</v>
      </c>
      <c r="AU78" s="51" t="s">
        <v>69</v>
      </c>
      <c r="AV78" s="51"/>
      <c r="AW78" s="51"/>
      <c r="AX78" s="51"/>
    </row>
    <row r="79" spans="1:50" s="53" customFormat="1" ht="75" hidden="1" customHeight="1" x14ac:dyDescent="0.25">
      <c r="A79" s="36" t="s">
        <v>56</v>
      </c>
      <c r="B79" s="38">
        <v>2013</v>
      </c>
      <c r="C79" s="38" t="s">
        <v>57</v>
      </c>
      <c r="D79" s="92" t="s">
        <v>388</v>
      </c>
      <c r="E79" s="38" t="s">
        <v>89</v>
      </c>
      <c r="F79" s="38" t="s">
        <v>108</v>
      </c>
      <c r="G79" s="39">
        <v>41778</v>
      </c>
      <c r="H79" s="39">
        <v>41869</v>
      </c>
      <c r="I79" s="84"/>
      <c r="J79" s="48">
        <v>2000000</v>
      </c>
      <c r="K79" s="48">
        <v>2000000</v>
      </c>
      <c r="L79" s="69"/>
      <c r="M79" s="69"/>
      <c r="N79" s="48">
        <v>2000000</v>
      </c>
      <c r="O79" s="48">
        <v>1998379.86</v>
      </c>
      <c r="P79" s="48">
        <v>1998379.85</v>
      </c>
      <c r="Q79" s="44">
        <f t="shared" si="25"/>
        <v>2000000</v>
      </c>
      <c r="R79" s="44">
        <f t="shared" si="25"/>
        <v>2000000</v>
      </c>
      <c r="S79" s="44">
        <f t="shared" si="26"/>
        <v>2000000</v>
      </c>
      <c r="T79" s="43">
        <f t="shared" si="31"/>
        <v>1998379.86</v>
      </c>
      <c r="U79" s="44">
        <f t="shared" si="32"/>
        <v>1998379.85</v>
      </c>
      <c r="V79" s="44">
        <f t="shared" si="33"/>
        <v>1998379.85</v>
      </c>
      <c r="W79" s="43">
        <f t="shared" si="34"/>
        <v>1998379.85</v>
      </c>
      <c r="X79" s="111">
        <v>1</v>
      </c>
      <c r="Y79" s="111">
        <v>1</v>
      </c>
      <c r="Z79" s="38" t="s">
        <v>389</v>
      </c>
      <c r="AA79" s="38" t="s">
        <v>61</v>
      </c>
      <c r="AB79" s="38"/>
      <c r="AC79" s="38"/>
      <c r="AD79" s="38"/>
      <c r="AE79" s="38"/>
      <c r="AF79" s="48"/>
      <c r="AG79" s="48"/>
      <c r="AH79" s="48"/>
      <c r="AI79" s="38"/>
      <c r="AJ79" s="50">
        <f t="shared" si="35"/>
        <v>1620.1399999998976</v>
      </c>
      <c r="AK79" s="50">
        <f t="shared" si="36"/>
        <v>1.0000000009313226E-2</v>
      </c>
      <c r="AL79" s="43"/>
      <c r="AM79" s="43"/>
      <c r="AN79" s="43"/>
      <c r="AO79" s="43"/>
      <c r="AP79" s="51" t="s">
        <v>67</v>
      </c>
      <c r="AQ79" s="51" t="s">
        <v>67</v>
      </c>
      <c r="AR79" s="51" t="s">
        <v>68</v>
      </c>
      <c r="AS79" s="51"/>
      <c r="AT79" s="51" t="s">
        <v>69</v>
      </c>
      <c r="AU79" s="51" t="s">
        <v>69</v>
      </c>
      <c r="AV79" s="51"/>
      <c r="AW79" s="51"/>
      <c r="AX79" s="51"/>
    </row>
    <row r="80" spans="1:50" s="53" customFormat="1" ht="45" hidden="1" customHeight="1" x14ac:dyDescent="0.25">
      <c r="A80" s="36" t="s">
        <v>56</v>
      </c>
      <c r="B80" s="38">
        <v>2013</v>
      </c>
      <c r="C80" s="38" t="s">
        <v>57</v>
      </c>
      <c r="D80" s="92" t="s">
        <v>390</v>
      </c>
      <c r="E80" s="38" t="s">
        <v>89</v>
      </c>
      <c r="F80" s="38" t="s">
        <v>108</v>
      </c>
      <c r="G80" s="39">
        <v>41639</v>
      </c>
      <c r="H80" s="39">
        <v>41911</v>
      </c>
      <c r="I80" s="84"/>
      <c r="J80" s="48">
        <v>1000000</v>
      </c>
      <c r="K80" s="48">
        <v>1000000</v>
      </c>
      <c r="L80" s="69"/>
      <c r="M80" s="69"/>
      <c r="N80" s="48">
        <v>1000000</v>
      </c>
      <c r="O80" s="48">
        <v>999243.72</v>
      </c>
      <c r="P80" s="48">
        <v>999243.72</v>
      </c>
      <c r="Q80" s="44">
        <f t="shared" si="25"/>
        <v>1000000</v>
      </c>
      <c r="R80" s="44">
        <f t="shared" si="25"/>
        <v>1000000</v>
      </c>
      <c r="S80" s="44">
        <f t="shared" si="26"/>
        <v>1000000</v>
      </c>
      <c r="T80" s="43">
        <f t="shared" si="31"/>
        <v>999243.72</v>
      </c>
      <c r="U80" s="44">
        <f t="shared" si="32"/>
        <v>999243.72</v>
      </c>
      <c r="V80" s="44">
        <f t="shared" si="33"/>
        <v>999243.72</v>
      </c>
      <c r="W80" s="43">
        <f t="shared" si="34"/>
        <v>999243.72</v>
      </c>
      <c r="X80" s="111">
        <v>1</v>
      </c>
      <c r="Y80" s="111">
        <v>1</v>
      </c>
      <c r="Z80" s="38" t="s">
        <v>391</v>
      </c>
      <c r="AA80" s="38" t="s">
        <v>61</v>
      </c>
      <c r="AB80" s="38"/>
      <c r="AC80" s="38"/>
      <c r="AD80" s="38"/>
      <c r="AE80" s="38"/>
      <c r="AF80" s="48"/>
      <c r="AG80" s="48"/>
      <c r="AH80" s="48"/>
      <c r="AI80" s="38"/>
      <c r="AJ80" s="50">
        <f t="shared" si="35"/>
        <v>756.28000000002794</v>
      </c>
      <c r="AK80" s="50">
        <f t="shared" si="36"/>
        <v>0</v>
      </c>
      <c r="AL80" s="43"/>
      <c r="AM80" s="43"/>
      <c r="AN80" s="43"/>
      <c r="AO80" s="43"/>
      <c r="AP80" s="51" t="s">
        <v>67</v>
      </c>
      <c r="AQ80" s="51" t="s">
        <v>67</v>
      </c>
      <c r="AR80" s="51" t="s">
        <v>68</v>
      </c>
      <c r="AS80" s="51"/>
      <c r="AT80" s="51" t="s">
        <v>69</v>
      </c>
      <c r="AU80" s="51" t="s">
        <v>69</v>
      </c>
      <c r="AV80" s="51"/>
      <c r="AW80" s="51"/>
      <c r="AX80" s="51"/>
    </row>
    <row r="81" spans="1:50" s="53" customFormat="1" ht="45" hidden="1" customHeight="1" x14ac:dyDescent="0.25">
      <c r="A81" s="36" t="s">
        <v>56</v>
      </c>
      <c r="B81" s="38">
        <v>2013</v>
      </c>
      <c r="C81" s="38" t="s">
        <v>57</v>
      </c>
      <c r="D81" s="92" t="s">
        <v>392</v>
      </c>
      <c r="E81" s="38" t="s">
        <v>89</v>
      </c>
      <c r="F81" s="38" t="s">
        <v>108</v>
      </c>
      <c r="G81" s="39">
        <v>41719</v>
      </c>
      <c r="H81" s="39">
        <v>41845</v>
      </c>
      <c r="I81" s="84"/>
      <c r="J81" s="48">
        <v>500000</v>
      </c>
      <c r="K81" s="48">
        <v>500000</v>
      </c>
      <c r="L81" s="69"/>
      <c r="M81" s="69"/>
      <c r="N81" s="48">
        <v>500000</v>
      </c>
      <c r="O81" s="48">
        <v>493000</v>
      </c>
      <c r="P81" s="48">
        <v>493000</v>
      </c>
      <c r="Q81" s="44">
        <f t="shared" si="25"/>
        <v>500000</v>
      </c>
      <c r="R81" s="44">
        <f t="shared" si="25"/>
        <v>500000</v>
      </c>
      <c r="S81" s="44">
        <f t="shared" si="26"/>
        <v>500000</v>
      </c>
      <c r="T81" s="43">
        <f t="shared" si="31"/>
        <v>493000</v>
      </c>
      <c r="U81" s="44">
        <f t="shared" si="32"/>
        <v>493000</v>
      </c>
      <c r="V81" s="44">
        <f t="shared" si="33"/>
        <v>493000</v>
      </c>
      <c r="W81" s="43">
        <f t="shared" si="34"/>
        <v>493000</v>
      </c>
      <c r="X81" s="111">
        <v>1</v>
      </c>
      <c r="Y81" s="111">
        <v>1</v>
      </c>
      <c r="Z81" s="38" t="s">
        <v>393</v>
      </c>
      <c r="AA81" s="38" t="s">
        <v>61</v>
      </c>
      <c r="AB81" s="38"/>
      <c r="AC81" s="38"/>
      <c r="AD81" s="38"/>
      <c r="AE81" s="38"/>
      <c r="AF81" s="48"/>
      <c r="AG81" s="48"/>
      <c r="AH81" s="48"/>
      <c r="AI81" s="38"/>
      <c r="AJ81" s="50">
        <f t="shared" si="35"/>
        <v>7000</v>
      </c>
      <c r="AK81" s="50">
        <f t="shared" si="36"/>
        <v>0</v>
      </c>
      <c r="AL81" s="43"/>
      <c r="AM81" s="43"/>
      <c r="AN81" s="43"/>
      <c r="AO81" s="43"/>
      <c r="AP81" s="51" t="s">
        <v>67</v>
      </c>
      <c r="AQ81" s="51" t="s">
        <v>67</v>
      </c>
      <c r="AR81" s="51" t="s">
        <v>68</v>
      </c>
      <c r="AS81" s="51"/>
      <c r="AT81" s="51" t="s">
        <v>69</v>
      </c>
      <c r="AU81" s="51" t="s">
        <v>69</v>
      </c>
      <c r="AV81" s="51"/>
      <c r="AW81" s="51"/>
      <c r="AX81" s="51"/>
    </row>
    <row r="82" spans="1:50" s="53" customFormat="1" ht="30" hidden="1" customHeight="1" x14ac:dyDescent="0.25">
      <c r="A82" s="36" t="s">
        <v>56</v>
      </c>
      <c r="B82" s="38">
        <v>2013</v>
      </c>
      <c r="C82" s="38" t="s">
        <v>57</v>
      </c>
      <c r="D82" s="92" t="s">
        <v>394</v>
      </c>
      <c r="E82" s="38" t="s">
        <v>89</v>
      </c>
      <c r="F82" s="38" t="s">
        <v>108</v>
      </c>
      <c r="G82" s="39">
        <v>41701</v>
      </c>
      <c r="H82" s="39">
        <v>41873</v>
      </c>
      <c r="I82" s="84"/>
      <c r="J82" s="48">
        <v>1000000</v>
      </c>
      <c r="K82" s="48">
        <v>1000000</v>
      </c>
      <c r="L82" s="69"/>
      <c r="M82" s="69"/>
      <c r="N82" s="48">
        <v>1000000</v>
      </c>
      <c r="O82" s="48">
        <v>997600</v>
      </c>
      <c r="P82" s="48">
        <v>997600</v>
      </c>
      <c r="Q82" s="44">
        <f t="shared" si="25"/>
        <v>1000000</v>
      </c>
      <c r="R82" s="44">
        <f t="shared" si="25"/>
        <v>1000000</v>
      </c>
      <c r="S82" s="44">
        <f t="shared" si="26"/>
        <v>1000000</v>
      </c>
      <c r="T82" s="43">
        <f t="shared" si="31"/>
        <v>997600</v>
      </c>
      <c r="U82" s="44">
        <f t="shared" si="32"/>
        <v>997600</v>
      </c>
      <c r="V82" s="44">
        <f t="shared" si="33"/>
        <v>997600</v>
      </c>
      <c r="W82" s="43">
        <f t="shared" si="34"/>
        <v>997600</v>
      </c>
      <c r="X82" s="111">
        <v>1</v>
      </c>
      <c r="Y82" s="111">
        <v>1</v>
      </c>
      <c r="Z82" s="38" t="s">
        <v>395</v>
      </c>
      <c r="AA82" s="38" t="s">
        <v>61</v>
      </c>
      <c r="AB82" s="38"/>
      <c r="AC82" s="38"/>
      <c r="AD82" s="38"/>
      <c r="AE82" s="38"/>
      <c r="AF82" s="48"/>
      <c r="AG82" s="48"/>
      <c r="AH82" s="48"/>
      <c r="AI82" s="38"/>
      <c r="AJ82" s="50">
        <f t="shared" si="35"/>
        <v>2400</v>
      </c>
      <c r="AK82" s="50">
        <f t="shared" si="36"/>
        <v>0</v>
      </c>
      <c r="AL82" s="43"/>
      <c r="AM82" s="43"/>
      <c r="AN82" s="43"/>
      <c r="AO82" s="43"/>
      <c r="AP82" s="51" t="s">
        <v>67</v>
      </c>
      <c r="AQ82" s="51" t="s">
        <v>67</v>
      </c>
      <c r="AR82" s="51" t="s">
        <v>68</v>
      </c>
      <c r="AS82" s="51"/>
      <c r="AT82" s="51" t="s">
        <v>69</v>
      </c>
      <c r="AU82" s="51" t="s">
        <v>69</v>
      </c>
      <c r="AV82" s="51"/>
      <c r="AW82" s="51"/>
      <c r="AX82" s="51"/>
    </row>
    <row r="83" spans="1:50" s="53" customFormat="1" ht="30" hidden="1" customHeight="1" x14ac:dyDescent="0.25">
      <c r="A83" s="36" t="s">
        <v>56</v>
      </c>
      <c r="B83" s="38">
        <v>2013</v>
      </c>
      <c r="C83" s="38" t="s">
        <v>57</v>
      </c>
      <c r="D83" s="92" t="s">
        <v>396</v>
      </c>
      <c r="E83" s="38" t="s">
        <v>89</v>
      </c>
      <c r="F83" s="38" t="s">
        <v>108</v>
      </c>
      <c r="G83" s="39">
        <v>41670</v>
      </c>
      <c r="H83" s="39">
        <v>41719</v>
      </c>
      <c r="I83" s="84"/>
      <c r="J83" s="48">
        <v>1250000</v>
      </c>
      <c r="K83" s="48">
        <v>1250000</v>
      </c>
      <c r="L83" s="69"/>
      <c r="M83" s="69"/>
      <c r="N83" s="48">
        <v>1250000</v>
      </c>
      <c r="O83" s="48">
        <v>1070000</v>
      </c>
      <c r="P83" s="48">
        <v>1070000</v>
      </c>
      <c r="Q83" s="43">
        <f>J83</f>
        <v>1250000</v>
      </c>
      <c r="R83" s="44">
        <f t="shared" ref="R83" si="37">K83</f>
        <v>1250000</v>
      </c>
      <c r="S83" s="44">
        <f t="shared" si="26"/>
        <v>1250000</v>
      </c>
      <c r="T83" s="43">
        <f t="shared" si="31"/>
        <v>1070000</v>
      </c>
      <c r="U83" s="44">
        <f t="shared" si="32"/>
        <v>1070000</v>
      </c>
      <c r="V83" s="44">
        <f t="shared" si="33"/>
        <v>1070000</v>
      </c>
      <c r="W83" s="43">
        <f t="shared" si="34"/>
        <v>1070000</v>
      </c>
      <c r="X83" s="111">
        <v>1</v>
      </c>
      <c r="Y83" s="111">
        <v>1</v>
      </c>
      <c r="Z83" s="38" t="s">
        <v>397</v>
      </c>
      <c r="AA83" s="38" t="s">
        <v>61</v>
      </c>
      <c r="AB83" s="38"/>
      <c r="AC83" s="38"/>
      <c r="AD83" s="38"/>
      <c r="AE83" s="38"/>
      <c r="AF83" s="48"/>
      <c r="AG83" s="48"/>
      <c r="AH83" s="48"/>
      <c r="AI83" s="38"/>
      <c r="AJ83" s="50">
        <f t="shared" si="35"/>
        <v>180000</v>
      </c>
      <c r="AK83" s="50">
        <f t="shared" si="36"/>
        <v>0</v>
      </c>
      <c r="AL83" s="43"/>
      <c r="AM83" s="43"/>
      <c r="AN83" s="43"/>
      <c r="AO83" s="43"/>
      <c r="AP83" s="51" t="s">
        <v>67</v>
      </c>
      <c r="AQ83" s="51" t="s">
        <v>67</v>
      </c>
      <c r="AR83" s="51" t="s">
        <v>68</v>
      </c>
      <c r="AS83" s="51"/>
      <c r="AT83" s="51" t="s">
        <v>69</v>
      </c>
      <c r="AU83" s="51" t="s">
        <v>69</v>
      </c>
      <c r="AV83" s="51"/>
      <c r="AW83" s="51"/>
      <c r="AX83" s="51"/>
    </row>
    <row r="84" spans="1:50" s="53" customFormat="1" ht="54.75" hidden="1" customHeight="1" x14ac:dyDescent="0.25">
      <c r="A84" s="54" t="s">
        <v>56</v>
      </c>
      <c r="B84" s="55">
        <v>2013</v>
      </c>
      <c r="C84" s="55" t="s">
        <v>57</v>
      </c>
      <c r="D84" s="101" t="s">
        <v>398</v>
      </c>
      <c r="E84" s="55" t="s">
        <v>89</v>
      </c>
      <c r="F84" s="55" t="s">
        <v>108</v>
      </c>
      <c r="G84" s="118">
        <v>41670</v>
      </c>
      <c r="H84" s="118">
        <v>41908</v>
      </c>
      <c r="I84" s="66"/>
      <c r="J84" s="62">
        <v>2600000</v>
      </c>
      <c r="K84" s="62">
        <v>2600000</v>
      </c>
      <c r="L84" s="119"/>
      <c r="M84" s="75"/>
      <c r="N84" s="62">
        <v>2600000</v>
      </c>
      <c r="O84" s="48">
        <v>2581000</v>
      </c>
      <c r="P84" s="48">
        <f>1287600+1293400</f>
        <v>2581000</v>
      </c>
      <c r="Q84" s="62">
        <f>J84</f>
        <v>2600000</v>
      </c>
      <c r="R84" s="62">
        <f>K84</f>
        <v>2600000</v>
      </c>
      <c r="S84" s="44">
        <f>N84</f>
        <v>2600000</v>
      </c>
      <c r="T84" s="43">
        <f t="shared" si="31"/>
        <v>2581000</v>
      </c>
      <c r="U84" s="44">
        <f t="shared" si="32"/>
        <v>2581000</v>
      </c>
      <c r="V84" s="44">
        <f t="shared" si="33"/>
        <v>2581000</v>
      </c>
      <c r="W84" s="43">
        <f t="shared" si="34"/>
        <v>2581000</v>
      </c>
      <c r="X84" s="111">
        <v>1</v>
      </c>
      <c r="Y84" s="111">
        <v>0.93</v>
      </c>
      <c r="Z84" s="55" t="s">
        <v>399</v>
      </c>
      <c r="AA84" s="55" t="s">
        <v>61</v>
      </c>
      <c r="AB84" s="38"/>
      <c r="AC84" s="38"/>
      <c r="AD84" s="38"/>
      <c r="AE84" s="38"/>
      <c r="AF84" s="48"/>
      <c r="AG84" s="48"/>
      <c r="AH84" s="48"/>
      <c r="AI84" s="38"/>
      <c r="AJ84" s="50">
        <f t="shared" si="35"/>
        <v>19000</v>
      </c>
      <c r="AK84" s="50">
        <f t="shared" si="36"/>
        <v>0</v>
      </c>
      <c r="AL84" s="43"/>
      <c r="AM84" s="43"/>
      <c r="AN84" s="43"/>
      <c r="AO84" s="43"/>
      <c r="AP84" s="51" t="s">
        <v>67</v>
      </c>
      <c r="AQ84" s="51" t="s">
        <v>67</v>
      </c>
      <c r="AR84" s="51" t="s">
        <v>68</v>
      </c>
      <c r="AS84" s="51"/>
      <c r="AT84" s="51" t="s">
        <v>69</v>
      </c>
      <c r="AU84" s="51" t="s">
        <v>69</v>
      </c>
      <c r="AV84" s="51"/>
      <c r="AW84" s="51"/>
      <c r="AX84" s="51"/>
    </row>
    <row r="85" spans="1:50" s="53" customFormat="1" ht="55.5" hidden="1" customHeight="1" x14ac:dyDescent="0.25">
      <c r="A85" s="65"/>
      <c r="B85" s="66"/>
      <c r="C85" s="66"/>
      <c r="D85" s="102"/>
      <c r="E85" s="66"/>
      <c r="F85" s="66"/>
      <c r="G85" s="66"/>
      <c r="H85" s="66"/>
      <c r="I85" s="66"/>
      <c r="J85" s="75"/>
      <c r="K85" s="75"/>
      <c r="L85" s="119"/>
      <c r="M85" s="75"/>
      <c r="N85" s="75"/>
      <c r="O85" s="69">
        <v>0</v>
      </c>
      <c r="P85" s="69">
        <v>0</v>
      </c>
      <c r="Q85" s="65"/>
      <c r="R85" s="65"/>
      <c r="S85" s="70">
        <v>0</v>
      </c>
      <c r="T85" s="70">
        <f t="shared" si="31"/>
        <v>0</v>
      </c>
      <c r="U85" s="70">
        <v>0</v>
      </c>
      <c r="V85" s="70">
        <f t="shared" si="33"/>
        <v>0</v>
      </c>
      <c r="W85" s="70">
        <v>0</v>
      </c>
      <c r="X85" s="83">
        <v>0.98</v>
      </c>
      <c r="Y85" s="83">
        <v>0.98</v>
      </c>
      <c r="Z85" s="66"/>
      <c r="AA85" s="66"/>
      <c r="AB85" s="84"/>
      <c r="AC85" s="84"/>
      <c r="AD85" s="84"/>
      <c r="AE85" s="84"/>
      <c r="AF85" s="69"/>
      <c r="AG85" s="69"/>
      <c r="AH85" s="69"/>
      <c r="AI85" s="84"/>
      <c r="AJ85" s="84"/>
      <c r="AK85" s="84"/>
      <c r="AL85" s="43"/>
      <c r="AM85" s="43"/>
      <c r="AN85" s="43"/>
      <c r="AO85" s="43"/>
      <c r="AP85" s="85"/>
      <c r="AQ85" s="85"/>
      <c r="AR85" s="51"/>
      <c r="AS85" s="51"/>
      <c r="AT85" s="51"/>
      <c r="AU85" s="51"/>
      <c r="AV85" s="51"/>
      <c r="AW85" s="51"/>
      <c r="AX85" s="51"/>
    </row>
    <row r="86" spans="1:50" s="53" customFormat="1" ht="30" hidden="1" customHeight="1" x14ac:dyDescent="0.25">
      <c r="A86" s="36" t="s">
        <v>56</v>
      </c>
      <c r="B86" s="38">
        <v>2013</v>
      </c>
      <c r="C86" s="38" t="s">
        <v>167</v>
      </c>
      <c r="D86" s="92" t="s">
        <v>400</v>
      </c>
      <c r="E86" s="38" t="s">
        <v>89</v>
      </c>
      <c r="F86" s="38" t="s">
        <v>108</v>
      </c>
      <c r="G86" s="90">
        <v>41654</v>
      </c>
      <c r="H86" s="90">
        <v>41744</v>
      </c>
      <c r="I86" s="84"/>
      <c r="J86" s="48">
        <v>300000</v>
      </c>
      <c r="K86" s="48">
        <v>300000</v>
      </c>
      <c r="L86" s="69"/>
      <c r="M86" s="69"/>
      <c r="N86" s="48">
        <v>300000</v>
      </c>
      <c r="O86" s="48">
        <v>296609</v>
      </c>
      <c r="P86" s="48">
        <v>296609.95</v>
      </c>
      <c r="Q86" s="43">
        <f t="shared" ref="Q86:R90" si="38">J86</f>
        <v>300000</v>
      </c>
      <c r="R86" s="44">
        <f t="shared" si="38"/>
        <v>300000</v>
      </c>
      <c r="S86" s="44">
        <f t="shared" ref="S86:S91" si="39">R86</f>
        <v>300000</v>
      </c>
      <c r="T86" s="43">
        <f t="shared" si="31"/>
        <v>296609</v>
      </c>
      <c r="U86" s="44">
        <f t="shared" ref="U86:U90" si="40">V86</f>
        <v>296609.95</v>
      </c>
      <c r="V86" s="44">
        <f t="shared" si="33"/>
        <v>296609.95</v>
      </c>
      <c r="W86" s="43">
        <f t="shared" ref="W86:W91" si="41">V86</f>
        <v>296609.95</v>
      </c>
      <c r="X86" s="111">
        <v>1</v>
      </c>
      <c r="Y86" s="111">
        <v>1</v>
      </c>
      <c r="Z86" s="38" t="s">
        <v>401</v>
      </c>
      <c r="AA86" s="38" t="s">
        <v>347</v>
      </c>
      <c r="AB86" s="38"/>
      <c r="AC86" s="38"/>
      <c r="AD86" s="38"/>
      <c r="AE86" s="38"/>
      <c r="AF86" s="48"/>
      <c r="AG86" s="48"/>
      <c r="AH86" s="48"/>
      <c r="AI86" s="38"/>
      <c r="AJ86" s="50">
        <f t="shared" ref="AJ86:AJ91" si="42">K86-O86</f>
        <v>3391</v>
      </c>
      <c r="AK86" s="50">
        <f t="shared" ref="AK86:AK91" si="43">O86-P86</f>
        <v>-0.95000000001164153</v>
      </c>
      <c r="AL86" s="43"/>
      <c r="AM86" s="43"/>
      <c r="AN86" s="43"/>
      <c r="AO86" s="43"/>
      <c r="AP86" s="51" t="s">
        <v>67</v>
      </c>
      <c r="AQ86" s="51" t="s">
        <v>67</v>
      </c>
      <c r="AR86" s="51" t="s">
        <v>68</v>
      </c>
      <c r="AS86" s="51"/>
      <c r="AT86" s="51" t="s">
        <v>69</v>
      </c>
      <c r="AU86" s="51" t="s">
        <v>69</v>
      </c>
      <c r="AV86" s="51"/>
      <c r="AW86" s="51"/>
      <c r="AX86" s="51"/>
    </row>
    <row r="87" spans="1:50" s="53" customFormat="1" ht="39" hidden="1" customHeight="1" x14ac:dyDescent="0.25">
      <c r="A87" s="36" t="s">
        <v>56</v>
      </c>
      <c r="B87" s="38">
        <v>2013</v>
      </c>
      <c r="C87" s="38" t="s">
        <v>167</v>
      </c>
      <c r="D87" s="92" t="s">
        <v>402</v>
      </c>
      <c r="E87" s="38" t="s">
        <v>222</v>
      </c>
      <c r="F87" s="38" t="s">
        <v>167</v>
      </c>
      <c r="G87" s="103">
        <v>41609</v>
      </c>
      <c r="H87" s="103">
        <v>41640</v>
      </c>
      <c r="I87" s="84"/>
      <c r="J87" s="48">
        <v>18000000</v>
      </c>
      <c r="K87" s="48">
        <v>18000000</v>
      </c>
      <c r="L87" s="69"/>
      <c r="M87" s="69"/>
      <c r="N87" s="48">
        <v>18000000</v>
      </c>
      <c r="O87" s="48">
        <v>18000000</v>
      </c>
      <c r="P87" s="48">
        <v>18000000</v>
      </c>
      <c r="Q87" s="43">
        <f t="shared" si="38"/>
        <v>18000000</v>
      </c>
      <c r="R87" s="44">
        <f t="shared" si="38"/>
        <v>18000000</v>
      </c>
      <c r="S87" s="44">
        <f t="shared" si="39"/>
        <v>18000000</v>
      </c>
      <c r="T87" s="43">
        <f t="shared" si="31"/>
        <v>18000000</v>
      </c>
      <c r="U87" s="44">
        <f t="shared" si="40"/>
        <v>18000000</v>
      </c>
      <c r="V87" s="44">
        <f t="shared" si="33"/>
        <v>18000000</v>
      </c>
      <c r="W87" s="43">
        <f t="shared" si="41"/>
        <v>18000000</v>
      </c>
      <c r="X87" s="111">
        <v>1</v>
      </c>
      <c r="Y87" s="111">
        <v>1</v>
      </c>
      <c r="Z87" s="38" t="s">
        <v>403</v>
      </c>
      <c r="AA87" s="38" t="s">
        <v>347</v>
      </c>
      <c r="AB87" s="38" t="s">
        <v>348</v>
      </c>
      <c r="AC87" s="94">
        <v>790000162612</v>
      </c>
      <c r="AD87" s="38" t="s">
        <v>404</v>
      </c>
      <c r="AE87" s="38" t="s">
        <v>405</v>
      </c>
      <c r="AF87" s="48">
        <v>517.5</v>
      </c>
      <c r="AG87" s="48">
        <v>0</v>
      </c>
      <c r="AH87" s="48">
        <v>0</v>
      </c>
      <c r="AI87" s="38" t="s">
        <v>406</v>
      </c>
      <c r="AJ87" s="50">
        <f t="shared" si="42"/>
        <v>0</v>
      </c>
      <c r="AK87" s="50">
        <f t="shared" si="43"/>
        <v>0</v>
      </c>
      <c r="AL87" s="43"/>
      <c r="AM87" s="43"/>
      <c r="AN87" s="43"/>
      <c r="AO87" s="43"/>
      <c r="AP87" s="51" t="s">
        <v>67</v>
      </c>
      <c r="AQ87" s="51" t="s">
        <v>67</v>
      </c>
      <c r="AR87" s="91" t="s">
        <v>407</v>
      </c>
      <c r="AS87" s="51" t="s">
        <v>108</v>
      </c>
      <c r="AT87" s="51"/>
      <c r="AU87" s="51"/>
      <c r="AV87" s="51"/>
      <c r="AW87" s="51"/>
      <c r="AX87" s="51"/>
    </row>
    <row r="88" spans="1:50" s="53" customFormat="1" ht="60" hidden="1" customHeight="1" x14ac:dyDescent="0.25">
      <c r="A88" s="36" t="s">
        <v>56</v>
      </c>
      <c r="B88" s="38">
        <v>2013</v>
      </c>
      <c r="C88" s="38" t="s">
        <v>70</v>
      </c>
      <c r="D88" s="92" t="s">
        <v>408</v>
      </c>
      <c r="E88" s="38" t="s">
        <v>59</v>
      </c>
      <c r="F88" s="38" t="s">
        <v>90</v>
      </c>
      <c r="G88" s="95">
        <v>41654</v>
      </c>
      <c r="H88" s="95">
        <v>41831</v>
      </c>
      <c r="I88" s="84"/>
      <c r="J88" s="48">
        <v>3000000</v>
      </c>
      <c r="K88" s="41">
        <v>3000000</v>
      </c>
      <c r="L88" s="69"/>
      <c r="M88" s="69"/>
      <c r="N88" s="48">
        <v>3000000</v>
      </c>
      <c r="O88" s="48">
        <v>3000000</v>
      </c>
      <c r="P88" s="48">
        <v>3000000</v>
      </c>
      <c r="Q88" s="43">
        <f t="shared" si="38"/>
        <v>3000000</v>
      </c>
      <c r="R88" s="44">
        <f t="shared" si="38"/>
        <v>3000000</v>
      </c>
      <c r="S88" s="44">
        <f t="shared" si="39"/>
        <v>3000000</v>
      </c>
      <c r="T88" s="43">
        <f t="shared" si="31"/>
        <v>3000000</v>
      </c>
      <c r="U88" s="44">
        <f t="shared" si="40"/>
        <v>3000000</v>
      </c>
      <c r="V88" s="44">
        <f t="shared" si="33"/>
        <v>3000000</v>
      </c>
      <c r="W88" s="43">
        <f t="shared" si="41"/>
        <v>3000000</v>
      </c>
      <c r="X88" s="111">
        <v>1</v>
      </c>
      <c r="Y88" s="111">
        <f>V88/O88</f>
        <v>1</v>
      </c>
      <c r="Z88" s="38" t="s">
        <v>409</v>
      </c>
      <c r="AA88" s="38" t="s">
        <v>70</v>
      </c>
      <c r="AB88" s="38" t="s">
        <v>305</v>
      </c>
      <c r="AC88" s="109" t="s">
        <v>410</v>
      </c>
      <c r="AD88" s="38" t="s">
        <v>357</v>
      </c>
      <c r="AE88" s="109" t="s">
        <v>411</v>
      </c>
      <c r="AF88" s="48">
        <v>19981.66</v>
      </c>
      <c r="AG88" s="48">
        <v>0</v>
      </c>
      <c r="AH88" s="48">
        <v>319571.37</v>
      </c>
      <c r="AI88" s="92" t="s">
        <v>412</v>
      </c>
      <c r="AJ88" s="50">
        <f t="shared" si="42"/>
        <v>0</v>
      </c>
      <c r="AK88" s="50">
        <f t="shared" si="43"/>
        <v>0</v>
      </c>
      <c r="AL88" s="43"/>
      <c r="AM88" s="43"/>
      <c r="AN88" s="43"/>
      <c r="AO88" s="43"/>
      <c r="AP88" s="51" t="s">
        <v>67</v>
      </c>
      <c r="AQ88" s="51" t="s">
        <v>67</v>
      </c>
      <c r="AR88" s="91" t="s">
        <v>407</v>
      </c>
      <c r="AS88" s="51" t="s">
        <v>108</v>
      </c>
      <c r="AT88" s="51"/>
      <c r="AU88" s="51"/>
      <c r="AV88" s="51"/>
      <c r="AW88" s="51"/>
      <c r="AX88" s="51"/>
    </row>
    <row r="89" spans="1:50" s="53" customFormat="1" ht="64.5" hidden="1" customHeight="1" x14ac:dyDescent="0.25">
      <c r="A89" s="36" t="s">
        <v>56</v>
      </c>
      <c r="B89" s="38">
        <v>2013</v>
      </c>
      <c r="C89" s="38" t="s">
        <v>57</v>
      </c>
      <c r="D89" s="92" t="s">
        <v>413</v>
      </c>
      <c r="E89" s="38" t="s">
        <v>59</v>
      </c>
      <c r="F89" s="38" t="s">
        <v>61</v>
      </c>
      <c r="G89" s="103">
        <v>41609</v>
      </c>
      <c r="H89" s="103">
        <v>41791</v>
      </c>
      <c r="I89" s="84"/>
      <c r="J89" s="48">
        <v>1900000</v>
      </c>
      <c r="K89" s="48">
        <v>1900000</v>
      </c>
      <c r="L89" s="69"/>
      <c r="M89" s="69"/>
      <c r="N89" s="48">
        <v>0</v>
      </c>
      <c r="O89" s="48">
        <v>0</v>
      </c>
      <c r="P89" s="48">
        <v>0</v>
      </c>
      <c r="Q89" s="43">
        <v>1900000</v>
      </c>
      <c r="R89" s="44">
        <f t="shared" si="38"/>
        <v>1900000</v>
      </c>
      <c r="S89" s="44">
        <v>0</v>
      </c>
      <c r="T89" s="43">
        <f t="shared" si="31"/>
        <v>0</v>
      </c>
      <c r="U89" s="44">
        <f t="shared" si="40"/>
        <v>0</v>
      </c>
      <c r="V89" s="44">
        <f t="shared" si="33"/>
        <v>0</v>
      </c>
      <c r="W89" s="43">
        <f t="shared" si="41"/>
        <v>0</v>
      </c>
      <c r="X89" s="111" t="s">
        <v>333</v>
      </c>
      <c r="Y89" s="111" t="s">
        <v>333</v>
      </c>
      <c r="Z89" s="38" t="s">
        <v>414</v>
      </c>
      <c r="AA89" s="38" t="s">
        <v>57</v>
      </c>
      <c r="AB89" s="38"/>
      <c r="AC89" s="38"/>
      <c r="AD89" s="38"/>
      <c r="AE89" s="38"/>
      <c r="AF89" s="48"/>
      <c r="AG89" s="48"/>
      <c r="AH89" s="48"/>
      <c r="AI89" s="38" t="s">
        <v>415</v>
      </c>
      <c r="AJ89" s="50">
        <f t="shared" si="42"/>
        <v>1900000</v>
      </c>
      <c r="AK89" s="50">
        <f t="shared" si="43"/>
        <v>0</v>
      </c>
      <c r="AL89" s="43"/>
      <c r="AM89" s="43"/>
      <c r="AN89" s="43"/>
      <c r="AO89" s="43"/>
      <c r="AP89" s="51" t="s">
        <v>302</v>
      </c>
      <c r="AQ89" s="51" t="s">
        <v>302</v>
      </c>
      <c r="AR89" s="91" t="s">
        <v>416</v>
      </c>
      <c r="AS89" s="51" t="s">
        <v>301</v>
      </c>
      <c r="AT89" s="51"/>
      <c r="AU89" s="51"/>
      <c r="AV89" s="51"/>
      <c r="AW89" s="51"/>
      <c r="AX89" s="51"/>
    </row>
    <row r="90" spans="1:50" s="53" customFormat="1" ht="30" hidden="1" customHeight="1" x14ac:dyDescent="0.25">
      <c r="A90" s="36" t="s">
        <v>56</v>
      </c>
      <c r="B90" s="38">
        <v>2013</v>
      </c>
      <c r="C90" s="38" t="s">
        <v>167</v>
      </c>
      <c r="D90" s="92" t="s">
        <v>417</v>
      </c>
      <c r="E90" s="38" t="s">
        <v>59</v>
      </c>
      <c r="F90" s="38" t="s">
        <v>167</v>
      </c>
      <c r="G90" s="90">
        <v>41690</v>
      </c>
      <c r="H90" s="90">
        <v>41835</v>
      </c>
      <c r="I90" s="84"/>
      <c r="J90" s="48">
        <v>22915779</v>
      </c>
      <c r="K90" s="48">
        <v>22915779</v>
      </c>
      <c r="L90" s="69"/>
      <c r="M90" s="69"/>
      <c r="N90" s="48">
        <v>22915778.939999998</v>
      </c>
      <c r="O90" s="48">
        <v>22908401.850000001</v>
      </c>
      <c r="P90" s="48">
        <v>22824180.850000001</v>
      </c>
      <c r="Q90" s="43">
        <f t="shared" ref="Q90:R105" si="44">J90</f>
        <v>22915779</v>
      </c>
      <c r="R90" s="44">
        <f t="shared" si="38"/>
        <v>22915779</v>
      </c>
      <c r="S90" s="44">
        <f t="shared" si="39"/>
        <v>22915779</v>
      </c>
      <c r="T90" s="43">
        <f t="shared" si="31"/>
        <v>22908401.850000001</v>
      </c>
      <c r="U90" s="44">
        <f t="shared" si="40"/>
        <v>22824180.850000001</v>
      </c>
      <c r="V90" s="44">
        <f t="shared" si="33"/>
        <v>22824180.850000001</v>
      </c>
      <c r="W90" s="43">
        <f t="shared" si="41"/>
        <v>22824180.850000001</v>
      </c>
      <c r="X90" s="111">
        <v>1</v>
      </c>
      <c r="Y90" s="111">
        <v>0.99860000000000004</v>
      </c>
      <c r="Z90" s="38" t="s">
        <v>418</v>
      </c>
      <c r="AA90" s="38" t="s">
        <v>347</v>
      </c>
      <c r="AB90" s="38" t="s">
        <v>348</v>
      </c>
      <c r="AC90" s="38" t="s">
        <v>419</v>
      </c>
      <c r="AD90" s="38" t="s">
        <v>368</v>
      </c>
      <c r="AE90" s="38" t="s">
        <v>420</v>
      </c>
      <c r="AF90" s="48">
        <v>206.80999999999997</v>
      </c>
      <c r="AG90" s="48">
        <v>0</v>
      </c>
      <c r="AH90" s="48">
        <v>84221.040000000445</v>
      </c>
      <c r="AI90" s="38" t="s">
        <v>421</v>
      </c>
      <c r="AJ90" s="50">
        <f t="shared" si="42"/>
        <v>7377.1499999985099</v>
      </c>
      <c r="AK90" s="50">
        <f t="shared" si="43"/>
        <v>84221</v>
      </c>
      <c r="AL90" s="43"/>
      <c r="AM90" s="43"/>
      <c r="AN90" s="43"/>
      <c r="AO90" s="43"/>
      <c r="AP90" s="51" t="s">
        <v>67</v>
      </c>
      <c r="AQ90" s="51" t="s">
        <v>67</v>
      </c>
      <c r="AR90" s="51" t="s">
        <v>68</v>
      </c>
      <c r="AS90" s="51"/>
      <c r="AT90" s="51" t="s">
        <v>69</v>
      </c>
      <c r="AU90" s="51" t="s">
        <v>69</v>
      </c>
      <c r="AV90" s="51"/>
      <c r="AW90" s="51"/>
      <c r="AX90" s="51"/>
    </row>
    <row r="91" spans="1:50" s="53" customFormat="1" ht="99" hidden="1" customHeight="1" x14ac:dyDescent="0.25">
      <c r="A91" s="36" t="s">
        <v>56</v>
      </c>
      <c r="B91" s="38">
        <v>2014</v>
      </c>
      <c r="C91" s="36" t="s">
        <v>61</v>
      </c>
      <c r="D91" s="37" t="s">
        <v>425</v>
      </c>
      <c r="E91" s="38" t="s">
        <v>422</v>
      </c>
      <c r="F91" s="38" t="s">
        <v>57</v>
      </c>
      <c r="G91" s="90" t="s">
        <v>426</v>
      </c>
      <c r="H91" s="90" t="s">
        <v>426</v>
      </c>
      <c r="I91" s="84"/>
      <c r="J91" s="48">
        <v>35000000</v>
      </c>
      <c r="K91" s="48">
        <v>35000000</v>
      </c>
      <c r="L91" s="69"/>
      <c r="M91" s="69"/>
      <c r="N91" s="48">
        <v>35000000</v>
      </c>
      <c r="O91" s="48">
        <v>35000000</v>
      </c>
      <c r="P91" s="48">
        <v>34999999.960000001</v>
      </c>
      <c r="Q91" s="43">
        <f t="shared" si="44"/>
        <v>35000000</v>
      </c>
      <c r="R91" s="43">
        <f t="shared" si="44"/>
        <v>35000000</v>
      </c>
      <c r="S91" s="44">
        <f t="shared" si="39"/>
        <v>35000000</v>
      </c>
      <c r="T91" s="43">
        <f>O91</f>
        <v>35000000</v>
      </c>
      <c r="U91" s="44">
        <f>V91</f>
        <v>34999999.960000001</v>
      </c>
      <c r="V91" s="44">
        <f>P91</f>
        <v>34999999.960000001</v>
      </c>
      <c r="W91" s="43">
        <f t="shared" si="41"/>
        <v>34999999.960000001</v>
      </c>
      <c r="X91" s="111">
        <v>1</v>
      </c>
      <c r="Y91" s="122">
        <f>V91/O91</f>
        <v>0.99999999885714286</v>
      </c>
      <c r="Z91" s="38"/>
      <c r="AA91" s="38"/>
      <c r="AB91" s="38" t="s">
        <v>62</v>
      </c>
      <c r="AC91" s="38"/>
      <c r="AD91" s="38" t="s">
        <v>427</v>
      </c>
      <c r="AE91" s="38" t="s">
        <v>428</v>
      </c>
      <c r="AF91" s="48">
        <v>320207.89</v>
      </c>
      <c r="AG91" s="48">
        <v>0</v>
      </c>
      <c r="AH91" s="48">
        <v>0</v>
      </c>
      <c r="AI91" s="38" t="s">
        <v>429</v>
      </c>
      <c r="AJ91" s="50">
        <f t="shared" si="42"/>
        <v>0</v>
      </c>
      <c r="AK91" s="50">
        <f t="shared" si="43"/>
        <v>3.9999999105930328E-2</v>
      </c>
      <c r="AL91" s="43">
        <v>0</v>
      </c>
      <c r="AM91" s="123" t="s">
        <v>430</v>
      </c>
      <c r="AN91" s="43"/>
      <c r="AO91" s="43">
        <v>320207.89</v>
      </c>
      <c r="AP91" s="51" t="s">
        <v>67</v>
      </c>
      <c r="AQ91" s="51" t="s">
        <v>67</v>
      </c>
      <c r="AR91" s="91" t="s">
        <v>431</v>
      </c>
      <c r="AS91" s="51" t="s">
        <v>108</v>
      </c>
      <c r="AT91" s="51"/>
      <c r="AU91" s="51"/>
      <c r="AV91" s="51"/>
      <c r="AW91" s="51"/>
      <c r="AX91" s="51"/>
    </row>
    <row r="92" spans="1:50" s="53" customFormat="1" ht="116.25" hidden="1" customHeight="1" x14ac:dyDescent="0.25">
      <c r="A92" s="54" t="s">
        <v>56</v>
      </c>
      <c r="B92" s="55">
        <v>2014</v>
      </c>
      <c r="C92" s="54" t="s">
        <v>61</v>
      </c>
      <c r="D92" s="37" t="s">
        <v>432</v>
      </c>
      <c r="E92" s="38"/>
      <c r="F92" s="38" t="s">
        <v>57</v>
      </c>
      <c r="G92" s="38"/>
      <c r="H92" s="38"/>
      <c r="I92" s="84"/>
      <c r="J92" s="48">
        <f t="shared" ref="J92:K92" si="45">J93+J94</f>
        <v>82000000</v>
      </c>
      <c r="K92" s="48">
        <f t="shared" si="45"/>
        <v>82000000</v>
      </c>
      <c r="L92" s="69"/>
      <c r="M92" s="69"/>
      <c r="N92" s="48">
        <v>76750000</v>
      </c>
      <c r="O92" s="48">
        <f>O93+O94+AL92</f>
        <v>74352232.310000002</v>
      </c>
      <c r="P92" s="48">
        <f>P93+P94+AL92</f>
        <v>74352232.310000002</v>
      </c>
      <c r="Q92" s="43">
        <f t="shared" si="44"/>
        <v>82000000</v>
      </c>
      <c r="R92" s="43">
        <f t="shared" si="44"/>
        <v>82000000</v>
      </c>
      <c r="S92" s="44">
        <f>R92</f>
        <v>82000000</v>
      </c>
      <c r="T92" s="43">
        <f>O92+AL92</f>
        <v>74434232.310000002</v>
      </c>
      <c r="U92" s="44">
        <f>V92</f>
        <v>74352232.310000002</v>
      </c>
      <c r="V92" s="44">
        <f>P92</f>
        <v>74352232.310000002</v>
      </c>
      <c r="W92" s="44">
        <f>V92</f>
        <v>74352232.310000002</v>
      </c>
      <c r="X92" s="111">
        <f>AVERAGE(X93:X94)</f>
        <v>1</v>
      </c>
      <c r="Y92" s="111">
        <f>AVERAGE(Y93:Y94)</f>
        <v>1</v>
      </c>
      <c r="Z92" s="38"/>
      <c r="AA92" s="38"/>
      <c r="AB92" s="38"/>
      <c r="AC92" s="38"/>
      <c r="AD92" s="88"/>
      <c r="AE92" s="88"/>
      <c r="AF92" s="48">
        <v>580177.27</v>
      </c>
      <c r="AG92" s="48"/>
      <c r="AH92" s="48">
        <v>4194337.13</v>
      </c>
      <c r="AI92" s="37" t="s">
        <v>433</v>
      </c>
      <c r="AJ92" s="50">
        <f>K92-O92</f>
        <v>7647767.6899999976</v>
      </c>
      <c r="AK92" s="50">
        <f>O92-P92</f>
        <v>0</v>
      </c>
      <c r="AL92" s="43">
        <v>82000</v>
      </c>
      <c r="AM92" s="123" t="s">
        <v>434</v>
      </c>
      <c r="AN92" s="43"/>
      <c r="AO92" s="43"/>
      <c r="AP92" s="51" t="s">
        <v>67</v>
      </c>
      <c r="AQ92" s="51" t="s">
        <v>67</v>
      </c>
      <c r="AR92" s="91" t="s">
        <v>435</v>
      </c>
      <c r="AS92" s="51" t="s">
        <v>436</v>
      </c>
      <c r="AT92" s="51"/>
      <c r="AU92" s="51"/>
      <c r="AV92" s="51"/>
      <c r="AW92" s="51"/>
      <c r="AX92" s="51"/>
    </row>
    <row r="93" spans="1:50" s="53" customFormat="1" ht="45" hidden="1" customHeight="1" x14ac:dyDescent="0.25">
      <c r="A93" s="65"/>
      <c r="B93" s="66"/>
      <c r="C93" s="65"/>
      <c r="D93" s="124" t="s">
        <v>437</v>
      </c>
      <c r="E93" s="84" t="s">
        <v>59</v>
      </c>
      <c r="F93" s="38" t="s">
        <v>57</v>
      </c>
      <c r="G93" s="108">
        <v>42009</v>
      </c>
      <c r="H93" s="108">
        <v>42189</v>
      </c>
      <c r="I93" s="84"/>
      <c r="J93" s="69">
        <v>50000000</v>
      </c>
      <c r="K93" s="69">
        <v>50000000</v>
      </c>
      <c r="L93" s="69"/>
      <c r="M93" s="69"/>
      <c r="N93" s="69"/>
      <c r="O93" s="69">
        <v>42275525.009999998</v>
      </c>
      <c r="P93" s="69">
        <v>42275525.009999998</v>
      </c>
      <c r="Q93" s="119">
        <f t="shared" si="44"/>
        <v>50000000</v>
      </c>
      <c r="R93" s="119">
        <f t="shared" si="44"/>
        <v>50000000</v>
      </c>
      <c r="S93" s="70">
        <f>J93</f>
        <v>50000000</v>
      </c>
      <c r="T93" s="119">
        <f>O93</f>
        <v>42275525.009999998</v>
      </c>
      <c r="U93" s="70">
        <f>V93</f>
        <v>42275525.009999998</v>
      </c>
      <c r="V93" s="70">
        <f>P93</f>
        <v>42275525.009999998</v>
      </c>
      <c r="W93" s="70">
        <f>V93</f>
        <v>42275525.009999998</v>
      </c>
      <c r="X93" s="122">
        <v>1</v>
      </c>
      <c r="Y93" s="122">
        <f>V93/O93</f>
        <v>1</v>
      </c>
      <c r="Z93" s="84"/>
      <c r="AA93" s="84"/>
      <c r="AB93" s="84"/>
      <c r="AC93" s="84"/>
      <c r="AD93" s="84"/>
      <c r="AE93" s="84"/>
      <c r="AF93" s="69"/>
      <c r="AG93" s="69"/>
      <c r="AH93" s="69"/>
      <c r="AI93" s="84"/>
      <c r="AJ93" s="84"/>
      <c r="AK93" s="84"/>
      <c r="AL93" s="43"/>
      <c r="AM93" s="43"/>
      <c r="AN93" s="43"/>
      <c r="AO93" s="43"/>
      <c r="AP93" s="85"/>
      <c r="AQ93" s="85"/>
      <c r="AR93" s="51"/>
      <c r="AS93" s="51"/>
      <c r="AT93" s="51"/>
      <c r="AU93" s="51"/>
      <c r="AV93" s="51"/>
      <c r="AW93" s="51"/>
      <c r="AX93" s="51"/>
    </row>
    <row r="94" spans="1:50" s="53" customFormat="1" ht="60" hidden="1" customHeight="1" x14ac:dyDescent="0.25">
      <c r="A94" s="65"/>
      <c r="B94" s="66"/>
      <c r="C94" s="65"/>
      <c r="D94" s="124" t="s">
        <v>438</v>
      </c>
      <c r="E94" s="84" t="s">
        <v>422</v>
      </c>
      <c r="F94" s="38" t="s">
        <v>57</v>
      </c>
      <c r="G94" s="108">
        <v>42004</v>
      </c>
      <c r="H94" s="108">
        <v>42013</v>
      </c>
      <c r="I94" s="84"/>
      <c r="J94" s="69">
        <v>32000000</v>
      </c>
      <c r="K94" s="69">
        <v>32000000</v>
      </c>
      <c r="L94" s="69"/>
      <c r="M94" s="69"/>
      <c r="N94" s="69"/>
      <c r="O94" s="69">
        <v>31994707.300000001</v>
      </c>
      <c r="P94" s="69">
        <v>31994707.300000001</v>
      </c>
      <c r="Q94" s="119">
        <f t="shared" si="44"/>
        <v>32000000</v>
      </c>
      <c r="R94" s="119">
        <f t="shared" si="44"/>
        <v>32000000</v>
      </c>
      <c r="S94" s="70">
        <f>J94</f>
        <v>32000000</v>
      </c>
      <c r="T94" s="119">
        <f>O94</f>
        <v>31994707.300000001</v>
      </c>
      <c r="U94" s="70">
        <f>V94</f>
        <v>31994707.300000001</v>
      </c>
      <c r="V94" s="70">
        <f>P94</f>
        <v>31994707.300000001</v>
      </c>
      <c r="W94" s="70">
        <f>V94</f>
        <v>31994707.300000001</v>
      </c>
      <c r="X94" s="122">
        <v>1</v>
      </c>
      <c r="Y94" s="122">
        <v>1</v>
      </c>
      <c r="Z94" s="84"/>
      <c r="AA94" s="84"/>
      <c r="AB94" s="84"/>
      <c r="AC94" s="84"/>
      <c r="AD94" s="84"/>
      <c r="AE94" s="84"/>
      <c r="AF94" s="69"/>
      <c r="AG94" s="69"/>
      <c r="AH94" s="69"/>
      <c r="AI94" s="84"/>
      <c r="AJ94" s="84"/>
      <c r="AK94" s="84"/>
      <c r="AL94" s="43"/>
      <c r="AM94" s="43"/>
      <c r="AN94" s="43"/>
      <c r="AO94" s="43"/>
      <c r="AP94" s="85"/>
      <c r="AQ94" s="85"/>
      <c r="AR94" s="51"/>
      <c r="AS94" s="51"/>
      <c r="AT94" s="51"/>
      <c r="AU94" s="51"/>
      <c r="AV94" s="51"/>
      <c r="AW94" s="51"/>
      <c r="AX94" s="51"/>
    </row>
    <row r="95" spans="1:50" s="53" customFormat="1" ht="45" hidden="1" customHeight="1" x14ac:dyDescent="0.25">
      <c r="A95" s="36" t="s">
        <v>56</v>
      </c>
      <c r="B95" s="38">
        <v>2014</v>
      </c>
      <c r="C95" s="36" t="s">
        <v>61</v>
      </c>
      <c r="D95" s="37" t="s">
        <v>439</v>
      </c>
      <c r="E95" s="38" t="s">
        <v>59</v>
      </c>
      <c r="F95" s="38" t="s">
        <v>90</v>
      </c>
      <c r="G95" s="90">
        <v>42020</v>
      </c>
      <c r="H95" s="90" t="s">
        <v>440</v>
      </c>
      <c r="I95" s="84"/>
      <c r="J95" s="48">
        <v>4500000</v>
      </c>
      <c r="K95" s="48">
        <v>4500000</v>
      </c>
      <c r="L95" s="69"/>
      <c r="M95" s="69"/>
      <c r="N95" s="48">
        <v>4500000</v>
      </c>
      <c r="O95" s="48">
        <f>3704073.36+4500+791420.07</f>
        <v>4499993.43</v>
      </c>
      <c r="P95" s="48">
        <f>4261514.13+4500</f>
        <v>4266014.13</v>
      </c>
      <c r="Q95" s="43">
        <f t="shared" si="44"/>
        <v>4500000</v>
      </c>
      <c r="R95" s="43">
        <f t="shared" si="44"/>
        <v>4500000</v>
      </c>
      <c r="S95" s="44">
        <f t="shared" ref="S95:S102" si="46">R95</f>
        <v>4500000</v>
      </c>
      <c r="T95" s="43">
        <f t="shared" ref="T95:T136" si="47">O95</f>
        <v>4499993.43</v>
      </c>
      <c r="U95" s="44">
        <f t="shared" ref="U95:U136" si="48">V95</f>
        <v>4266014.13</v>
      </c>
      <c r="V95" s="44">
        <f t="shared" ref="V95:V136" si="49">P95</f>
        <v>4266014.13</v>
      </c>
      <c r="W95" s="43">
        <f t="shared" ref="W95:W136" si="50">V95</f>
        <v>4266014.13</v>
      </c>
      <c r="X95" s="111">
        <v>1</v>
      </c>
      <c r="Y95" s="122">
        <f>V95/O95</f>
        <v>0.94800452408660518</v>
      </c>
      <c r="Z95" s="38"/>
      <c r="AA95" s="38"/>
      <c r="AB95" s="38" t="s">
        <v>301</v>
      </c>
      <c r="AC95" s="38">
        <v>264849500</v>
      </c>
      <c r="AD95" s="38" t="s">
        <v>424</v>
      </c>
      <c r="AE95" s="38" t="s">
        <v>441</v>
      </c>
      <c r="AF95" s="48">
        <v>31612.91</v>
      </c>
      <c r="AG95" s="48"/>
      <c r="AH95" s="48">
        <v>1730907.54</v>
      </c>
      <c r="AI95" s="38" t="s">
        <v>442</v>
      </c>
      <c r="AJ95" s="50">
        <f t="shared" ref="AJ95:AJ96" si="51">K95-O95</f>
        <v>6.5700000002980232</v>
      </c>
      <c r="AK95" s="50">
        <f t="shared" ref="AK95:AK96" si="52">O95-P95</f>
        <v>233979.29999999981</v>
      </c>
      <c r="AL95" s="43">
        <f>J95*0.001</f>
        <v>4500</v>
      </c>
      <c r="AM95" s="43"/>
      <c r="AN95" s="43"/>
      <c r="AO95" s="43"/>
      <c r="AP95" s="51" t="s">
        <v>273</v>
      </c>
      <c r="AQ95" s="51" t="s">
        <v>273</v>
      </c>
      <c r="AR95" s="91" t="s">
        <v>443</v>
      </c>
      <c r="AS95" s="51" t="s">
        <v>90</v>
      </c>
      <c r="AT95" s="51"/>
      <c r="AU95" s="51"/>
      <c r="AV95" s="51"/>
      <c r="AW95" s="51"/>
      <c r="AX95" s="51"/>
    </row>
    <row r="96" spans="1:50" s="53" customFormat="1" ht="45.75" hidden="1" customHeight="1" x14ac:dyDescent="0.25">
      <c r="A96" s="54" t="s">
        <v>56</v>
      </c>
      <c r="B96" s="55">
        <v>2014</v>
      </c>
      <c r="C96" s="54" t="s">
        <v>61</v>
      </c>
      <c r="D96" s="37" t="s">
        <v>408</v>
      </c>
      <c r="E96" s="38"/>
      <c r="F96" s="38" t="s">
        <v>90</v>
      </c>
      <c r="G96" s="90">
        <v>42045</v>
      </c>
      <c r="H96" s="90">
        <v>42291</v>
      </c>
      <c r="I96" s="84"/>
      <c r="J96" s="48">
        <f>J97+J98+J99</f>
        <v>38300000</v>
      </c>
      <c r="K96" s="48">
        <f>K97+K98+K99</f>
        <v>38300000</v>
      </c>
      <c r="L96" s="69"/>
      <c r="M96" s="69"/>
      <c r="N96" s="48">
        <f>N97+N98+N99</f>
        <v>38300000</v>
      </c>
      <c r="O96" s="48">
        <f>O97+O98+O99</f>
        <v>38299999.980000004</v>
      </c>
      <c r="P96" s="48">
        <f>P97+P98+P99+38300</f>
        <v>31575547.539999999</v>
      </c>
      <c r="Q96" s="43">
        <f t="shared" si="44"/>
        <v>38300000</v>
      </c>
      <c r="R96" s="43">
        <f t="shared" si="44"/>
        <v>38300000</v>
      </c>
      <c r="S96" s="44">
        <f t="shared" si="46"/>
        <v>38300000</v>
      </c>
      <c r="T96" s="43">
        <f t="shared" si="47"/>
        <v>38299999.980000004</v>
      </c>
      <c r="U96" s="44">
        <f t="shared" si="48"/>
        <v>31575547.539999999</v>
      </c>
      <c r="V96" s="44">
        <f t="shared" si="49"/>
        <v>31575547.539999999</v>
      </c>
      <c r="W96" s="43">
        <f t="shared" si="50"/>
        <v>31575547.539999999</v>
      </c>
      <c r="X96" s="111">
        <v>1</v>
      </c>
      <c r="Y96" s="122">
        <f>V96/O96</f>
        <v>0.82442682915113663</v>
      </c>
      <c r="Z96" s="38"/>
      <c r="AA96" s="38"/>
      <c r="AB96" s="38" t="s">
        <v>301</v>
      </c>
      <c r="AC96" s="38" t="s">
        <v>444</v>
      </c>
      <c r="AD96" s="38" t="s">
        <v>445</v>
      </c>
      <c r="AE96" s="38" t="s">
        <v>446</v>
      </c>
      <c r="AF96" s="48">
        <v>456021.12</v>
      </c>
      <c r="AG96" s="48"/>
      <c r="AH96" s="48">
        <v>18910172.300000001</v>
      </c>
      <c r="AI96" s="38" t="s">
        <v>447</v>
      </c>
      <c r="AJ96" s="50">
        <f t="shared" si="51"/>
        <v>1.9999995827674866E-2</v>
      </c>
      <c r="AK96" s="50">
        <f t="shared" si="52"/>
        <v>6724452.4400000051</v>
      </c>
      <c r="AL96" s="43">
        <f>J96*0.001</f>
        <v>38300</v>
      </c>
      <c r="AM96" s="43"/>
      <c r="AN96" s="43"/>
      <c r="AO96" s="43"/>
      <c r="AP96" s="51" t="s">
        <v>67</v>
      </c>
      <c r="AQ96" s="51" t="s">
        <v>67</v>
      </c>
      <c r="AR96" s="91" t="s">
        <v>407</v>
      </c>
      <c r="AS96" s="51" t="s">
        <v>108</v>
      </c>
      <c r="AT96" s="51"/>
      <c r="AU96" s="51"/>
      <c r="AV96" s="51"/>
      <c r="AW96" s="51"/>
      <c r="AX96" s="51"/>
    </row>
    <row r="97" spans="1:50" s="53" customFormat="1" ht="60" hidden="1" customHeight="1" x14ac:dyDescent="0.25">
      <c r="A97" s="65"/>
      <c r="B97" s="66"/>
      <c r="C97" s="65"/>
      <c r="D97" s="124" t="s">
        <v>448</v>
      </c>
      <c r="E97" s="84" t="s">
        <v>59</v>
      </c>
      <c r="F97" s="84" t="s">
        <v>90</v>
      </c>
      <c r="G97" s="108">
        <v>42045</v>
      </c>
      <c r="H97" s="108">
        <v>42164</v>
      </c>
      <c r="I97" s="84"/>
      <c r="J97" s="69">
        <v>9000000</v>
      </c>
      <c r="K97" s="69">
        <v>9000000</v>
      </c>
      <c r="L97" s="69"/>
      <c r="M97" s="69"/>
      <c r="N97" s="69">
        <v>9000000</v>
      </c>
      <c r="O97" s="69">
        <v>17999999.98</v>
      </c>
      <c r="P97" s="69">
        <v>17525663.98</v>
      </c>
      <c r="Q97" s="119">
        <f t="shared" si="44"/>
        <v>9000000</v>
      </c>
      <c r="R97" s="119">
        <f t="shared" si="44"/>
        <v>9000000</v>
      </c>
      <c r="S97" s="70">
        <f t="shared" si="46"/>
        <v>9000000</v>
      </c>
      <c r="T97" s="119">
        <f t="shared" si="47"/>
        <v>17999999.98</v>
      </c>
      <c r="U97" s="70">
        <f t="shared" si="48"/>
        <v>17525663.98</v>
      </c>
      <c r="V97" s="70">
        <f t="shared" si="49"/>
        <v>17525663.98</v>
      </c>
      <c r="W97" s="119">
        <f t="shared" si="50"/>
        <v>17525663.98</v>
      </c>
      <c r="X97" s="122">
        <v>1</v>
      </c>
      <c r="Y97" s="122">
        <f>V97/O97</f>
        <v>0.97364799997072005</v>
      </c>
      <c r="Z97" s="84"/>
      <c r="AA97" s="84"/>
      <c r="AB97" s="84"/>
      <c r="AC97" s="84"/>
      <c r="AD97" s="84"/>
      <c r="AE97" s="84"/>
      <c r="AF97" s="69"/>
      <c r="AG97" s="69"/>
      <c r="AH97" s="69"/>
      <c r="AI97" s="84" t="s">
        <v>449</v>
      </c>
      <c r="AJ97" s="84"/>
      <c r="AK97" s="84"/>
      <c r="AL97" s="43"/>
      <c r="AM97" s="43"/>
      <c r="AN97" s="43"/>
      <c r="AO97" s="43"/>
      <c r="AP97" s="85"/>
      <c r="AQ97" s="85"/>
      <c r="AR97" s="51"/>
      <c r="AS97" s="51"/>
      <c r="AT97" s="51"/>
      <c r="AU97" s="51"/>
      <c r="AV97" s="51"/>
      <c r="AW97" s="51"/>
      <c r="AX97" s="51"/>
    </row>
    <row r="98" spans="1:50" s="53" customFormat="1" ht="60" hidden="1" customHeight="1" x14ac:dyDescent="0.25">
      <c r="A98" s="65"/>
      <c r="B98" s="66"/>
      <c r="C98" s="65"/>
      <c r="D98" s="124" t="s">
        <v>450</v>
      </c>
      <c r="E98" s="84" t="s">
        <v>59</v>
      </c>
      <c r="F98" s="84" t="s">
        <v>90</v>
      </c>
      <c r="G98" s="108">
        <v>42045</v>
      </c>
      <c r="H98" s="108">
        <v>42164</v>
      </c>
      <c r="I98" s="84"/>
      <c r="J98" s="69">
        <v>9000000</v>
      </c>
      <c r="K98" s="69">
        <v>9000000</v>
      </c>
      <c r="L98" s="69"/>
      <c r="M98" s="69"/>
      <c r="N98" s="69">
        <v>9000000</v>
      </c>
      <c r="O98" s="69">
        <v>0</v>
      </c>
      <c r="P98" s="69">
        <v>0</v>
      </c>
      <c r="Q98" s="119">
        <f t="shared" si="44"/>
        <v>9000000</v>
      </c>
      <c r="R98" s="119">
        <f t="shared" si="44"/>
        <v>9000000</v>
      </c>
      <c r="S98" s="70">
        <f t="shared" si="46"/>
        <v>9000000</v>
      </c>
      <c r="T98" s="119">
        <f t="shared" si="47"/>
        <v>0</v>
      </c>
      <c r="U98" s="70">
        <f t="shared" si="48"/>
        <v>0</v>
      </c>
      <c r="V98" s="70">
        <f t="shared" si="49"/>
        <v>0</v>
      </c>
      <c r="W98" s="119">
        <f t="shared" si="50"/>
        <v>0</v>
      </c>
      <c r="X98" s="122"/>
      <c r="Y98" s="122"/>
      <c r="Z98" s="84"/>
      <c r="AA98" s="84"/>
      <c r="AB98" s="84"/>
      <c r="AC98" s="84"/>
      <c r="AD98" s="84"/>
      <c r="AE98" s="84"/>
      <c r="AF98" s="69"/>
      <c r="AG98" s="69"/>
      <c r="AH98" s="69"/>
      <c r="AI98" s="84" t="s">
        <v>449</v>
      </c>
      <c r="AJ98" s="84"/>
      <c r="AK98" s="84"/>
      <c r="AL98" s="43"/>
      <c r="AM98" s="43"/>
      <c r="AN98" s="43"/>
      <c r="AO98" s="43"/>
      <c r="AP98" s="85"/>
      <c r="AQ98" s="85"/>
      <c r="AR98" s="51"/>
      <c r="AS98" s="51"/>
      <c r="AT98" s="51"/>
      <c r="AU98" s="51"/>
      <c r="AV98" s="51"/>
      <c r="AW98" s="51"/>
      <c r="AX98" s="51"/>
    </row>
    <row r="99" spans="1:50" s="53" customFormat="1" ht="45" hidden="1" customHeight="1" x14ac:dyDescent="0.25">
      <c r="A99" s="65"/>
      <c r="B99" s="66"/>
      <c r="C99" s="65"/>
      <c r="D99" s="124" t="s">
        <v>451</v>
      </c>
      <c r="E99" s="84" t="s">
        <v>422</v>
      </c>
      <c r="F99" s="84" t="s">
        <v>90</v>
      </c>
      <c r="G99" s="108"/>
      <c r="H99" s="108"/>
      <c r="I99" s="84"/>
      <c r="J99" s="69">
        <v>20300000</v>
      </c>
      <c r="K99" s="69">
        <v>20300000</v>
      </c>
      <c r="L99" s="69"/>
      <c r="M99" s="69"/>
      <c r="N99" s="69">
        <v>20300000</v>
      </c>
      <c r="O99" s="125">
        <f t="shared" ref="O99" si="53">J99</f>
        <v>20300000</v>
      </c>
      <c r="P99" s="69">
        <v>14011583.560000001</v>
      </c>
      <c r="Q99" s="119">
        <f t="shared" si="44"/>
        <v>20300000</v>
      </c>
      <c r="R99" s="119">
        <f t="shared" si="44"/>
        <v>20300000</v>
      </c>
      <c r="S99" s="70">
        <f t="shared" si="46"/>
        <v>20300000</v>
      </c>
      <c r="T99" s="119">
        <f t="shared" si="47"/>
        <v>20300000</v>
      </c>
      <c r="U99" s="70">
        <f t="shared" si="48"/>
        <v>14011583.560000001</v>
      </c>
      <c r="V99" s="70">
        <f t="shared" si="49"/>
        <v>14011583.560000001</v>
      </c>
      <c r="W99" s="119">
        <f t="shared" si="50"/>
        <v>14011583.560000001</v>
      </c>
      <c r="X99" s="122">
        <v>1</v>
      </c>
      <c r="Y99" s="122">
        <f>V99/O99</f>
        <v>0.69022579113300497</v>
      </c>
      <c r="Z99" s="84"/>
      <c r="AA99" s="84"/>
      <c r="AB99" s="84"/>
      <c r="AC99" s="84"/>
      <c r="AD99" s="84"/>
      <c r="AE99" s="84"/>
      <c r="AF99" s="69"/>
      <c r="AG99" s="69"/>
      <c r="AH99" s="69"/>
      <c r="AI99" s="84"/>
      <c r="AJ99" s="84"/>
      <c r="AK99" s="84"/>
      <c r="AL99" s="43"/>
      <c r="AM99" s="43"/>
      <c r="AN99" s="43"/>
      <c r="AO99" s="43"/>
      <c r="AP99" s="85"/>
      <c r="AQ99" s="85"/>
      <c r="AR99" s="51"/>
      <c r="AS99" s="51"/>
      <c r="AT99" s="51"/>
      <c r="AU99" s="51"/>
      <c r="AV99" s="51"/>
      <c r="AW99" s="51"/>
      <c r="AX99" s="51"/>
    </row>
    <row r="100" spans="1:50" s="53" customFormat="1" ht="51.75" hidden="1" customHeight="1" x14ac:dyDescent="0.25">
      <c r="A100" s="54" t="s">
        <v>56</v>
      </c>
      <c r="B100" s="55">
        <v>2014</v>
      </c>
      <c r="C100" s="55" t="s">
        <v>93</v>
      </c>
      <c r="D100" s="37" t="s">
        <v>452</v>
      </c>
      <c r="E100" s="38"/>
      <c r="F100" s="38" t="s">
        <v>90</v>
      </c>
      <c r="G100" s="90"/>
      <c r="H100" s="90"/>
      <c r="I100" s="84"/>
      <c r="J100" s="48">
        <f>J101+J102+J103</f>
        <v>20792394</v>
      </c>
      <c r="K100" s="48">
        <f>J100+L100+M100</f>
        <v>20792394</v>
      </c>
      <c r="L100" s="69">
        <f>L101+L102+L103</f>
        <v>0</v>
      </c>
      <c r="M100" s="69"/>
      <c r="N100" s="44">
        <v>20792394</v>
      </c>
      <c r="O100" s="48">
        <v>4043945.01</v>
      </c>
      <c r="P100" s="48">
        <f>4035122.38+20792.4</f>
        <v>4055914.78</v>
      </c>
      <c r="Q100" s="43">
        <f t="shared" si="44"/>
        <v>20792394</v>
      </c>
      <c r="R100" s="43">
        <f t="shared" si="44"/>
        <v>20792394</v>
      </c>
      <c r="S100" s="44">
        <f t="shared" si="46"/>
        <v>20792394</v>
      </c>
      <c r="T100" s="43">
        <f t="shared" si="47"/>
        <v>4043945.01</v>
      </c>
      <c r="U100" s="44">
        <f t="shared" si="48"/>
        <v>4055914.78</v>
      </c>
      <c r="V100" s="44">
        <f t="shared" si="49"/>
        <v>4055914.78</v>
      </c>
      <c r="W100" s="43">
        <f t="shared" si="50"/>
        <v>4055914.78</v>
      </c>
      <c r="X100" s="111">
        <v>1</v>
      </c>
      <c r="Y100" s="122">
        <f>V100/O100</f>
        <v>1.0029599240272558</v>
      </c>
      <c r="Z100" s="38"/>
      <c r="AA100" s="38"/>
      <c r="AB100" s="38" t="s">
        <v>301</v>
      </c>
      <c r="AC100" s="38" t="s">
        <v>453</v>
      </c>
      <c r="AD100" s="38" t="s">
        <v>445</v>
      </c>
      <c r="AE100" s="38" t="s">
        <v>454</v>
      </c>
      <c r="AF100" s="48">
        <v>296248.15999999997</v>
      </c>
      <c r="AG100" s="48"/>
      <c r="AH100" s="48">
        <v>17032727.379999999</v>
      </c>
      <c r="AI100" s="38" t="s">
        <v>455</v>
      </c>
      <c r="AJ100" s="50">
        <f>K100-O100</f>
        <v>16748448.99</v>
      </c>
      <c r="AK100" s="50">
        <f>O100-P100</f>
        <v>-11969.770000000019</v>
      </c>
      <c r="AL100" s="43">
        <f>J100*0.001</f>
        <v>20792.394</v>
      </c>
      <c r="AM100" s="43"/>
      <c r="AN100" s="43">
        <v>16727626</v>
      </c>
      <c r="AO100" s="43"/>
      <c r="AP100" s="51" t="s">
        <v>67</v>
      </c>
      <c r="AQ100" s="51" t="s">
        <v>67</v>
      </c>
      <c r="AR100" s="91" t="s">
        <v>443</v>
      </c>
      <c r="AS100" s="51" t="s">
        <v>90</v>
      </c>
      <c r="AT100" s="51"/>
      <c r="AU100" s="51"/>
      <c r="AV100" s="51"/>
      <c r="AW100" s="51"/>
      <c r="AX100" s="51"/>
    </row>
    <row r="101" spans="1:50" s="53" customFormat="1" ht="30" hidden="1" customHeight="1" x14ac:dyDescent="0.25">
      <c r="A101" s="65"/>
      <c r="B101" s="66"/>
      <c r="C101" s="66"/>
      <c r="D101" s="124" t="s">
        <v>456</v>
      </c>
      <c r="E101" s="84" t="s">
        <v>422</v>
      </c>
      <c r="F101" s="84" t="s">
        <v>90</v>
      </c>
      <c r="G101" s="108"/>
      <c r="H101" s="108"/>
      <c r="I101" s="84"/>
      <c r="J101" s="69">
        <v>4047993</v>
      </c>
      <c r="K101" s="69"/>
      <c r="L101" s="69"/>
      <c r="M101" s="69"/>
      <c r="N101" s="69"/>
      <c r="O101" s="69">
        <v>4047993</v>
      </c>
      <c r="P101" s="69">
        <f>4035122.38+4047.99</f>
        <v>4039170.37</v>
      </c>
      <c r="Q101" s="119">
        <f t="shared" si="44"/>
        <v>4047993</v>
      </c>
      <c r="R101" s="119">
        <f t="shared" ref="R101:R102" si="54">M101</f>
        <v>0</v>
      </c>
      <c r="S101" s="70">
        <f t="shared" si="46"/>
        <v>0</v>
      </c>
      <c r="T101" s="119">
        <f t="shared" si="47"/>
        <v>4047993</v>
      </c>
      <c r="U101" s="70">
        <f t="shared" si="48"/>
        <v>4039170.37</v>
      </c>
      <c r="V101" s="70">
        <f t="shared" si="49"/>
        <v>4039170.37</v>
      </c>
      <c r="W101" s="119">
        <f t="shared" si="50"/>
        <v>4039170.37</v>
      </c>
      <c r="X101" s="122"/>
      <c r="Y101" s="122"/>
      <c r="Z101" s="84"/>
      <c r="AA101" s="84"/>
      <c r="AB101" s="84"/>
      <c r="AC101" s="84"/>
      <c r="AD101" s="84"/>
      <c r="AE101" s="84"/>
      <c r="AF101" s="69"/>
      <c r="AG101" s="69"/>
      <c r="AH101" s="69"/>
      <c r="AI101" s="84"/>
      <c r="AJ101" s="84"/>
      <c r="AK101" s="84"/>
      <c r="AL101" s="43"/>
      <c r="AM101" s="43"/>
      <c r="AN101" s="43"/>
      <c r="AO101" s="43"/>
      <c r="AP101" s="85"/>
      <c r="AQ101" s="85"/>
      <c r="AR101" s="51"/>
      <c r="AS101" s="51"/>
      <c r="AT101" s="51"/>
      <c r="AU101" s="51"/>
      <c r="AV101" s="51"/>
      <c r="AW101" s="51"/>
      <c r="AX101" s="51"/>
    </row>
    <row r="102" spans="1:50" s="53" customFormat="1" ht="75" hidden="1" customHeight="1" x14ac:dyDescent="0.25">
      <c r="A102" s="65"/>
      <c r="B102" s="66"/>
      <c r="C102" s="66"/>
      <c r="D102" s="124" t="s">
        <v>457</v>
      </c>
      <c r="E102" s="84" t="s">
        <v>59</v>
      </c>
      <c r="F102" s="84" t="s">
        <v>90</v>
      </c>
      <c r="G102" s="108"/>
      <c r="H102" s="108"/>
      <c r="I102" s="84"/>
      <c r="J102" s="69">
        <v>16744401</v>
      </c>
      <c r="K102" s="69"/>
      <c r="L102" s="69"/>
      <c r="M102" s="69"/>
      <c r="N102" s="69"/>
      <c r="O102" s="69">
        <v>0</v>
      </c>
      <c r="P102" s="69">
        <v>16744.400000000001</v>
      </c>
      <c r="Q102" s="119">
        <f t="shared" si="44"/>
        <v>16744401</v>
      </c>
      <c r="R102" s="119">
        <f t="shared" si="54"/>
        <v>0</v>
      </c>
      <c r="S102" s="70">
        <f t="shared" si="46"/>
        <v>0</v>
      </c>
      <c r="T102" s="119">
        <f t="shared" si="47"/>
        <v>0</v>
      </c>
      <c r="U102" s="70">
        <f t="shared" si="48"/>
        <v>16744.400000000001</v>
      </c>
      <c r="V102" s="70">
        <f t="shared" si="49"/>
        <v>16744.400000000001</v>
      </c>
      <c r="W102" s="119">
        <f t="shared" si="50"/>
        <v>16744.400000000001</v>
      </c>
      <c r="X102" s="122"/>
      <c r="Y102" s="122"/>
      <c r="Z102" s="84"/>
      <c r="AA102" s="84"/>
      <c r="AB102" s="84"/>
      <c r="AC102" s="84"/>
      <c r="AD102" s="84"/>
      <c r="AE102" s="84"/>
      <c r="AF102" s="69"/>
      <c r="AG102" s="69"/>
      <c r="AH102" s="69"/>
      <c r="AI102" s="84" t="s">
        <v>458</v>
      </c>
      <c r="AJ102" s="84"/>
      <c r="AK102" s="84"/>
      <c r="AL102" s="43"/>
      <c r="AM102" s="43"/>
      <c r="AN102" s="43"/>
      <c r="AO102" s="43"/>
      <c r="AP102" s="85"/>
      <c r="AQ102" s="85"/>
      <c r="AR102" s="91" t="s">
        <v>459</v>
      </c>
      <c r="AS102" s="51"/>
      <c r="AT102" s="51"/>
      <c r="AU102" s="51"/>
      <c r="AV102" s="51"/>
      <c r="AW102" s="51"/>
      <c r="AX102" s="51"/>
    </row>
    <row r="103" spans="1:50" s="53" customFormat="1" ht="45" hidden="1" customHeight="1" x14ac:dyDescent="0.25">
      <c r="A103" s="65"/>
      <c r="B103" s="66"/>
      <c r="C103" s="66"/>
      <c r="D103" s="124" t="s">
        <v>460</v>
      </c>
      <c r="E103" s="84"/>
      <c r="F103" s="84"/>
      <c r="G103" s="108"/>
      <c r="H103" s="108"/>
      <c r="I103" s="84"/>
      <c r="J103" s="69">
        <v>0</v>
      </c>
      <c r="K103" s="69"/>
      <c r="L103" s="69"/>
      <c r="M103" s="69">
        <v>621070.89999997616</v>
      </c>
      <c r="N103" s="69"/>
      <c r="O103" s="69"/>
      <c r="P103" s="69"/>
      <c r="Q103" s="119">
        <f t="shared" si="44"/>
        <v>0</v>
      </c>
      <c r="R103" s="119">
        <v>0</v>
      </c>
      <c r="S103" s="70">
        <v>0</v>
      </c>
      <c r="T103" s="119">
        <f t="shared" si="47"/>
        <v>0</v>
      </c>
      <c r="U103" s="70">
        <f t="shared" si="48"/>
        <v>0</v>
      </c>
      <c r="V103" s="70">
        <f t="shared" si="49"/>
        <v>0</v>
      </c>
      <c r="W103" s="119">
        <f t="shared" si="50"/>
        <v>0</v>
      </c>
      <c r="X103" s="122"/>
      <c r="Y103" s="122"/>
      <c r="Z103" s="84"/>
      <c r="AA103" s="84"/>
      <c r="AB103" s="84"/>
      <c r="AC103" s="84"/>
      <c r="AD103" s="84"/>
      <c r="AE103" s="84"/>
      <c r="AF103" s="69"/>
      <c r="AG103" s="69" t="s">
        <v>461</v>
      </c>
      <c r="AH103" s="69" t="s">
        <v>462</v>
      </c>
      <c r="AI103" s="84" t="s">
        <v>463</v>
      </c>
      <c r="AJ103" s="84"/>
      <c r="AK103" s="84"/>
      <c r="AL103" s="43"/>
      <c r="AM103" s="43"/>
      <c r="AN103" s="43"/>
      <c r="AO103" s="43"/>
      <c r="AP103" s="85"/>
      <c r="AQ103" s="85"/>
      <c r="AR103" s="51"/>
      <c r="AS103" s="51"/>
      <c r="AT103" s="51"/>
      <c r="AU103" s="51"/>
      <c r="AV103" s="51"/>
      <c r="AW103" s="51"/>
      <c r="AX103" s="51"/>
    </row>
    <row r="104" spans="1:50" s="53" customFormat="1" ht="60" hidden="1" customHeight="1" x14ac:dyDescent="0.25">
      <c r="A104" s="36" t="s">
        <v>56</v>
      </c>
      <c r="B104" s="38">
        <v>2014</v>
      </c>
      <c r="C104" s="38" t="s">
        <v>61</v>
      </c>
      <c r="D104" s="37" t="s">
        <v>464</v>
      </c>
      <c r="E104" s="38" t="s">
        <v>422</v>
      </c>
      <c r="F104" s="38" t="s">
        <v>90</v>
      </c>
      <c r="G104" s="90"/>
      <c r="H104" s="90"/>
      <c r="I104" s="84"/>
      <c r="J104" s="48">
        <v>10000000</v>
      </c>
      <c r="K104" s="48">
        <v>10000000</v>
      </c>
      <c r="L104" s="69"/>
      <c r="M104" s="69"/>
      <c r="N104" s="48">
        <v>10000000</v>
      </c>
      <c r="O104" s="48">
        <v>10000000</v>
      </c>
      <c r="P104" s="48">
        <f>9989807.08+10000</f>
        <v>9999807.0800000001</v>
      </c>
      <c r="Q104" s="43">
        <f t="shared" si="44"/>
        <v>10000000</v>
      </c>
      <c r="R104" s="43">
        <f t="shared" si="44"/>
        <v>10000000</v>
      </c>
      <c r="S104" s="44">
        <f t="shared" ref="S104:S111" si="55">R104</f>
        <v>10000000</v>
      </c>
      <c r="T104" s="43">
        <f t="shared" si="47"/>
        <v>10000000</v>
      </c>
      <c r="U104" s="44">
        <f t="shared" si="48"/>
        <v>9999807.0800000001</v>
      </c>
      <c r="V104" s="44">
        <f t="shared" si="49"/>
        <v>9999807.0800000001</v>
      </c>
      <c r="W104" s="43">
        <f t="shared" si="50"/>
        <v>9999807.0800000001</v>
      </c>
      <c r="X104" s="111">
        <v>1</v>
      </c>
      <c r="Y104" s="122">
        <f t="shared" ref="Y104:Y113" si="56">V104/O104</f>
        <v>0.99998070800000005</v>
      </c>
      <c r="Z104" s="38"/>
      <c r="AA104" s="38"/>
      <c r="AB104" s="38" t="s">
        <v>301</v>
      </c>
      <c r="AC104" s="38" t="s">
        <v>465</v>
      </c>
      <c r="AD104" s="38" t="s">
        <v>445</v>
      </c>
      <c r="AE104" s="38" t="s">
        <v>466</v>
      </c>
      <c r="AF104" s="48">
        <v>49975.08</v>
      </c>
      <c r="AG104" s="48"/>
      <c r="AH104" s="48">
        <v>75167.199999999997</v>
      </c>
      <c r="AI104" s="38" t="s">
        <v>467</v>
      </c>
      <c r="AJ104" s="50">
        <f>K104-O104</f>
        <v>0</v>
      </c>
      <c r="AK104" s="50">
        <f>O104-P104</f>
        <v>192.91999999992549</v>
      </c>
      <c r="AL104" s="43">
        <f>J104*0.001</f>
        <v>10000</v>
      </c>
      <c r="AM104" s="43"/>
      <c r="AN104" s="43"/>
      <c r="AO104" s="43"/>
      <c r="AP104" s="51" t="s">
        <v>67</v>
      </c>
      <c r="AQ104" s="51" t="s">
        <v>67</v>
      </c>
      <c r="AR104" s="91" t="s">
        <v>407</v>
      </c>
      <c r="AS104" s="51" t="s">
        <v>108</v>
      </c>
      <c r="AT104" s="51"/>
      <c r="AU104" s="51"/>
      <c r="AV104" s="51"/>
      <c r="AW104" s="51"/>
      <c r="AX104" s="51"/>
    </row>
    <row r="105" spans="1:50" s="53" customFormat="1" ht="44.25" hidden="1" customHeight="1" x14ac:dyDescent="0.25">
      <c r="A105" s="36" t="s">
        <v>56</v>
      </c>
      <c r="B105" s="38">
        <v>2014</v>
      </c>
      <c r="C105" s="38" t="s">
        <v>93</v>
      </c>
      <c r="D105" s="37" t="s">
        <v>468</v>
      </c>
      <c r="E105" s="38" t="s">
        <v>59</v>
      </c>
      <c r="F105" s="38" t="s">
        <v>93</v>
      </c>
      <c r="G105" s="90">
        <v>42020</v>
      </c>
      <c r="H105" s="90">
        <v>42200</v>
      </c>
      <c r="I105" s="84"/>
      <c r="J105" s="48">
        <v>27409850</v>
      </c>
      <c r="K105" s="48">
        <v>27409850</v>
      </c>
      <c r="L105" s="69"/>
      <c r="M105" s="69"/>
      <c r="N105" s="48">
        <v>27409850</v>
      </c>
      <c r="O105" s="48">
        <v>27251490</v>
      </c>
      <c r="P105" s="48">
        <v>20262792.16</v>
      </c>
      <c r="Q105" s="43">
        <f t="shared" si="44"/>
        <v>27409850</v>
      </c>
      <c r="R105" s="43">
        <f t="shared" si="44"/>
        <v>27409850</v>
      </c>
      <c r="S105" s="44">
        <f t="shared" si="55"/>
        <v>27409850</v>
      </c>
      <c r="T105" s="43">
        <f t="shared" si="47"/>
        <v>27251490</v>
      </c>
      <c r="U105" s="44">
        <f t="shared" si="48"/>
        <v>20262792.16</v>
      </c>
      <c r="V105" s="44">
        <f t="shared" si="49"/>
        <v>20262792.16</v>
      </c>
      <c r="W105" s="43">
        <f t="shared" si="50"/>
        <v>20262792.16</v>
      </c>
      <c r="X105" s="111">
        <v>1</v>
      </c>
      <c r="Y105" s="122">
        <f t="shared" si="56"/>
        <v>0.74354804673065589</v>
      </c>
      <c r="Z105" s="38"/>
      <c r="AA105" s="38"/>
      <c r="AB105" s="38" t="s">
        <v>469</v>
      </c>
      <c r="AC105" s="38" t="s">
        <v>470</v>
      </c>
      <c r="AD105" s="38" t="s">
        <v>471</v>
      </c>
      <c r="AE105" s="38" t="s">
        <v>472</v>
      </c>
      <c r="AF105" s="48">
        <v>969.55</v>
      </c>
      <c r="AG105" s="48"/>
      <c r="AH105" s="48">
        <v>17121680.890000001</v>
      </c>
      <c r="AI105" s="38" t="s">
        <v>473</v>
      </c>
      <c r="AJ105" s="50">
        <f>K105-O105</f>
        <v>158360</v>
      </c>
      <c r="AK105" s="50">
        <f>O105-P105</f>
        <v>6988697.8399999999</v>
      </c>
      <c r="AL105" s="43">
        <v>27409.85</v>
      </c>
      <c r="AM105" s="123" t="s">
        <v>474</v>
      </c>
      <c r="AN105" s="43"/>
      <c r="AO105" s="43"/>
      <c r="AP105" s="51" t="s">
        <v>67</v>
      </c>
      <c r="AQ105" s="51" t="s">
        <v>67</v>
      </c>
      <c r="AR105" s="91" t="s">
        <v>407</v>
      </c>
      <c r="AS105" s="51" t="s">
        <v>108</v>
      </c>
      <c r="AT105" s="51"/>
      <c r="AU105" s="51"/>
      <c r="AV105" s="51"/>
      <c r="AW105" s="51"/>
      <c r="AX105" s="51"/>
    </row>
    <row r="106" spans="1:50" s="53" customFormat="1" ht="44.25" hidden="1" customHeight="1" x14ac:dyDescent="0.25">
      <c r="A106" s="36" t="s">
        <v>56</v>
      </c>
      <c r="B106" s="38">
        <v>2014</v>
      </c>
      <c r="C106" s="38" t="s">
        <v>93</v>
      </c>
      <c r="D106" s="37" t="s">
        <v>475</v>
      </c>
      <c r="E106" s="38" t="s">
        <v>59</v>
      </c>
      <c r="F106" s="38" t="s">
        <v>93</v>
      </c>
      <c r="G106" s="90">
        <v>42020</v>
      </c>
      <c r="H106" s="90">
        <v>42200</v>
      </c>
      <c r="I106" s="84"/>
      <c r="J106" s="48">
        <v>15000000</v>
      </c>
      <c r="K106" s="48">
        <v>15000000</v>
      </c>
      <c r="L106" s="69"/>
      <c r="M106" s="69"/>
      <c r="N106" s="48">
        <v>15000000</v>
      </c>
      <c r="O106" s="48">
        <f>14985000+15000</f>
        <v>15000000</v>
      </c>
      <c r="P106" s="48">
        <f>14889394.76+15000</f>
        <v>14904394.76</v>
      </c>
      <c r="Q106" s="43">
        <f t="shared" ref="Q106:R137" si="57">J106</f>
        <v>15000000</v>
      </c>
      <c r="R106" s="43">
        <f t="shared" si="57"/>
        <v>15000000</v>
      </c>
      <c r="S106" s="44">
        <f t="shared" si="55"/>
        <v>15000000</v>
      </c>
      <c r="T106" s="43">
        <f t="shared" si="47"/>
        <v>15000000</v>
      </c>
      <c r="U106" s="44">
        <f t="shared" si="48"/>
        <v>14904394.76</v>
      </c>
      <c r="V106" s="44">
        <f t="shared" si="49"/>
        <v>14904394.76</v>
      </c>
      <c r="W106" s="43">
        <f t="shared" si="50"/>
        <v>14904394.76</v>
      </c>
      <c r="X106" s="111">
        <v>1</v>
      </c>
      <c r="Y106" s="122">
        <f t="shared" si="56"/>
        <v>0.99362631733333329</v>
      </c>
      <c r="Z106" s="38"/>
      <c r="AA106" s="38"/>
      <c r="AB106" s="38" t="s">
        <v>469</v>
      </c>
      <c r="AC106" s="38" t="s">
        <v>476</v>
      </c>
      <c r="AD106" s="38" t="s">
        <v>471</v>
      </c>
      <c r="AE106" s="38" t="s">
        <v>477</v>
      </c>
      <c r="AF106" s="48">
        <v>336.19</v>
      </c>
      <c r="AG106" s="48"/>
      <c r="AH106" s="48">
        <v>9308740.4499999993</v>
      </c>
      <c r="AI106" s="38" t="s">
        <v>478</v>
      </c>
      <c r="AJ106" s="50">
        <f t="shared" ref="AJ106:AJ111" si="58">K106-O106</f>
        <v>0</v>
      </c>
      <c r="AK106" s="50">
        <f t="shared" ref="AK106:AK111" si="59">O106-P106</f>
        <v>95605.240000000224</v>
      </c>
      <c r="AL106" s="43">
        <v>15000</v>
      </c>
      <c r="AM106" s="123" t="s">
        <v>479</v>
      </c>
      <c r="AN106" s="43"/>
      <c r="AO106" s="43"/>
      <c r="AP106" s="51" t="s">
        <v>67</v>
      </c>
      <c r="AQ106" s="51" t="s">
        <v>67</v>
      </c>
      <c r="AR106" s="91" t="s">
        <v>407</v>
      </c>
      <c r="AS106" s="51" t="s">
        <v>108</v>
      </c>
      <c r="AT106" s="51"/>
      <c r="AU106" s="51"/>
      <c r="AV106" s="51"/>
      <c r="AW106" s="51"/>
      <c r="AX106" s="51"/>
    </row>
    <row r="107" spans="1:50" s="53" customFormat="1" ht="47.25" hidden="1" customHeight="1" x14ac:dyDescent="0.25">
      <c r="A107" s="36" t="s">
        <v>56</v>
      </c>
      <c r="B107" s="38">
        <v>2014</v>
      </c>
      <c r="C107" s="38" t="s">
        <v>93</v>
      </c>
      <c r="D107" s="37" t="s">
        <v>480</v>
      </c>
      <c r="E107" s="38" t="s">
        <v>59</v>
      </c>
      <c r="F107" s="38" t="s">
        <v>93</v>
      </c>
      <c r="G107" s="90">
        <v>42020</v>
      </c>
      <c r="H107" s="90">
        <v>42185</v>
      </c>
      <c r="I107" s="84"/>
      <c r="J107" s="48">
        <v>19000000</v>
      </c>
      <c r="K107" s="48">
        <v>19000000</v>
      </c>
      <c r="L107" s="69"/>
      <c r="M107" s="69"/>
      <c r="N107" s="48">
        <v>19000000</v>
      </c>
      <c r="O107" s="48">
        <f>18897539.88+19000</f>
        <v>18916539.879999999</v>
      </c>
      <c r="P107" s="48">
        <f>18878579.36+19000</f>
        <v>18897579.359999999</v>
      </c>
      <c r="Q107" s="43">
        <f t="shared" si="57"/>
        <v>19000000</v>
      </c>
      <c r="R107" s="43">
        <f t="shared" si="57"/>
        <v>19000000</v>
      </c>
      <c r="S107" s="44">
        <f t="shared" si="55"/>
        <v>19000000</v>
      </c>
      <c r="T107" s="43">
        <f t="shared" si="47"/>
        <v>18916539.879999999</v>
      </c>
      <c r="U107" s="44">
        <f t="shared" si="48"/>
        <v>18897579.359999999</v>
      </c>
      <c r="V107" s="44">
        <f>P107</f>
        <v>18897579.359999999</v>
      </c>
      <c r="W107" s="43">
        <f t="shared" si="50"/>
        <v>18897579.359999999</v>
      </c>
      <c r="X107" s="111">
        <v>1</v>
      </c>
      <c r="Y107" s="122">
        <f t="shared" si="56"/>
        <v>0.99899767504415293</v>
      </c>
      <c r="Z107" s="38"/>
      <c r="AA107" s="38"/>
      <c r="AB107" s="38" t="s">
        <v>469</v>
      </c>
      <c r="AC107" s="38" t="s">
        <v>481</v>
      </c>
      <c r="AD107" s="38" t="s">
        <v>471</v>
      </c>
      <c r="AE107" s="38" t="s">
        <v>482</v>
      </c>
      <c r="AF107" s="48">
        <v>265.11</v>
      </c>
      <c r="AG107" s="48"/>
      <c r="AH107" s="48">
        <v>4914946.09</v>
      </c>
      <c r="AI107" s="38" t="s">
        <v>483</v>
      </c>
      <c r="AJ107" s="50">
        <f t="shared" si="58"/>
        <v>83460.120000001043</v>
      </c>
      <c r="AK107" s="50">
        <f t="shared" si="59"/>
        <v>18960.519999999553</v>
      </c>
      <c r="AL107" s="43">
        <v>19000</v>
      </c>
      <c r="AM107" s="123" t="s">
        <v>484</v>
      </c>
      <c r="AN107" s="43"/>
      <c r="AO107" s="43"/>
      <c r="AP107" s="51" t="s">
        <v>67</v>
      </c>
      <c r="AQ107" s="51" t="s">
        <v>67</v>
      </c>
      <c r="AR107" s="91" t="s">
        <v>407</v>
      </c>
      <c r="AS107" s="51" t="s">
        <v>108</v>
      </c>
      <c r="AT107" s="51"/>
      <c r="AU107" s="51"/>
      <c r="AV107" s="51"/>
      <c r="AW107" s="51"/>
      <c r="AX107" s="51"/>
    </row>
    <row r="108" spans="1:50" s="53" customFormat="1" ht="44.25" hidden="1" customHeight="1" x14ac:dyDescent="0.25">
      <c r="A108" s="36" t="s">
        <v>56</v>
      </c>
      <c r="B108" s="38">
        <v>2014</v>
      </c>
      <c r="C108" s="38" t="s">
        <v>73</v>
      </c>
      <c r="D108" s="37" t="s">
        <v>485</v>
      </c>
      <c r="E108" s="38" t="s">
        <v>59</v>
      </c>
      <c r="F108" s="38" t="s">
        <v>90</v>
      </c>
      <c r="G108" s="90"/>
      <c r="H108" s="90">
        <v>42272</v>
      </c>
      <c r="I108" s="84"/>
      <c r="J108" s="48">
        <v>8000000</v>
      </c>
      <c r="K108" s="48">
        <v>8000000</v>
      </c>
      <c r="L108" s="69"/>
      <c r="M108" s="69"/>
      <c r="N108" s="48">
        <v>8000000</v>
      </c>
      <c r="O108" s="48">
        <v>7999999.6600000001</v>
      </c>
      <c r="P108" s="48">
        <f>7819767.83</f>
        <v>7819767.8300000001</v>
      </c>
      <c r="Q108" s="43">
        <f t="shared" si="57"/>
        <v>8000000</v>
      </c>
      <c r="R108" s="43">
        <f t="shared" si="57"/>
        <v>8000000</v>
      </c>
      <c r="S108" s="44">
        <f t="shared" si="55"/>
        <v>8000000</v>
      </c>
      <c r="T108" s="43">
        <f t="shared" si="47"/>
        <v>7999999.6600000001</v>
      </c>
      <c r="U108" s="44">
        <f t="shared" si="48"/>
        <v>7819767.8300000001</v>
      </c>
      <c r="V108" s="44">
        <f t="shared" si="49"/>
        <v>7819767.8300000001</v>
      </c>
      <c r="W108" s="43">
        <f t="shared" si="50"/>
        <v>7819767.8300000001</v>
      </c>
      <c r="X108" s="111">
        <v>1</v>
      </c>
      <c r="Y108" s="122">
        <f t="shared" si="56"/>
        <v>0.97747102029251831</v>
      </c>
      <c r="Z108" s="38"/>
      <c r="AA108" s="38" t="s">
        <v>90</v>
      </c>
      <c r="AB108" s="38" t="s">
        <v>301</v>
      </c>
      <c r="AC108" s="38" t="s">
        <v>486</v>
      </c>
      <c r="AD108" s="38" t="s">
        <v>445</v>
      </c>
      <c r="AE108" s="38" t="s">
        <v>487</v>
      </c>
      <c r="AF108" s="48">
        <v>67774.42</v>
      </c>
      <c r="AG108" s="48"/>
      <c r="AH108" s="48">
        <v>3892166.42</v>
      </c>
      <c r="AI108" s="38" t="s">
        <v>488</v>
      </c>
      <c r="AJ108" s="50">
        <f t="shared" si="58"/>
        <v>0.33999999985098839</v>
      </c>
      <c r="AK108" s="50">
        <f>O108-P108</f>
        <v>180231.83000000007</v>
      </c>
      <c r="AL108" s="43">
        <f>J108*0.001</f>
        <v>8000</v>
      </c>
      <c r="AM108" s="43"/>
      <c r="AN108" s="43"/>
      <c r="AO108" s="43"/>
      <c r="AP108" s="51" t="s">
        <v>273</v>
      </c>
      <c r="AQ108" s="51" t="s">
        <v>67</v>
      </c>
      <c r="AR108" s="91" t="s">
        <v>407</v>
      </c>
      <c r="AS108" s="51" t="s">
        <v>108</v>
      </c>
      <c r="AT108" s="51"/>
      <c r="AU108" s="51"/>
      <c r="AV108" s="51"/>
      <c r="AW108" s="51"/>
      <c r="AX108" s="51"/>
    </row>
    <row r="109" spans="1:50" s="53" customFormat="1" ht="49.5" hidden="1" customHeight="1" x14ac:dyDescent="0.25">
      <c r="A109" s="36" t="s">
        <v>56</v>
      </c>
      <c r="B109" s="38">
        <v>2014</v>
      </c>
      <c r="C109" s="38" t="s">
        <v>73</v>
      </c>
      <c r="D109" s="37" t="s">
        <v>489</v>
      </c>
      <c r="E109" s="38" t="s">
        <v>59</v>
      </c>
      <c r="F109" s="38" t="s">
        <v>70</v>
      </c>
      <c r="G109" s="90">
        <v>42023</v>
      </c>
      <c r="H109" s="90">
        <v>42140</v>
      </c>
      <c r="I109" s="84"/>
      <c r="J109" s="48">
        <v>15000000</v>
      </c>
      <c r="K109" s="48">
        <v>15000000</v>
      </c>
      <c r="L109" s="69"/>
      <c r="M109" s="69"/>
      <c r="N109" s="48">
        <v>15000000</v>
      </c>
      <c r="O109" s="48">
        <f>14950000+15000</f>
        <v>14965000</v>
      </c>
      <c r="P109" s="48">
        <f>14950000+15000</f>
        <v>14965000</v>
      </c>
      <c r="Q109" s="43">
        <f t="shared" si="57"/>
        <v>15000000</v>
      </c>
      <c r="R109" s="43">
        <f t="shared" si="57"/>
        <v>15000000</v>
      </c>
      <c r="S109" s="44">
        <f t="shared" si="55"/>
        <v>15000000</v>
      </c>
      <c r="T109" s="43">
        <f t="shared" si="47"/>
        <v>14965000</v>
      </c>
      <c r="U109" s="44">
        <f t="shared" si="48"/>
        <v>14965000</v>
      </c>
      <c r="V109" s="44">
        <f t="shared" si="49"/>
        <v>14965000</v>
      </c>
      <c r="W109" s="43">
        <f t="shared" si="50"/>
        <v>14965000</v>
      </c>
      <c r="X109" s="111">
        <v>1</v>
      </c>
      <c r="Y109" s="122">
        <f t="shared" si="56"/>
        <v>1</v>
      </c>
      <c r="Z109" s="38"/>
      <c r="AA109" s="38"/>
      <c r="AB109" s="38" t="s">
        <v>74</v>
      </c>
      <c r="AC109" s="38" t="s">
        <v>490</v>
      </c>
      <c r="AD109" s="38" t="s">
        <v>491</v>
      </c>
      <c r="AE109" s="38" t="s">
        <v>492</v>
      </c>
      <c r="AF109" s="48">
        <v>174</v>
      </c>
      <c r="AG109" s="48"/>
      <c r="AH109" s="48">
        <v>5035113.38</v>
      </c>
      <c r="AI109" s="38" t="s">
        <v>493</v>
      </c>
      <c r="AJ109" s="50">
        <f t="shared" si="58"/>
        <v>35000</v>
      </c>
      <c r="AK109" s="50">
        <f t="shared" si="59"/>
        <v>0</v>
      </c>
      <c r="AL109" s="43">
        <v>15000</v>
      </c>
      <c r="AM109" s="123" t="s">
        <v>494</v>
      </c>
      <c r="AN109" s="126"/>
      <c r="AO109" s="126"/>
      <c r="AP109" s="51" t="s">
        <v>67</v>
      </c>
      <c r="AQ109" s="51" t="s">
        <v>67</v>
      </c>
      <c r="AR109" s="91" t="s">
        <v>407</v>
      </c>
      <c r="AS109" s="51" t="s">
        <v>108</v>
      </c>
      <c r="AT109" s="51" t="s">
        <v>69</v>
      </c>
      <c r="AU109" s="51" t="s">
        <v>69</v>
      </c>
      <c r="AV109" s="51"/>
      <c r="AW109" s="51" t="s">
        <v>69</v>
      </c>
      <c r="AX109" s="51" t="s">
        <v>69</v>
      </c>
    </row>
    <row r="110" spans="1:50" s="53" customFormat="1" ht="48.75" hidden="1" customHeight="1" x14ac:dyDescent="0.25">
      <c r="A110" s="36" t="s">
        <v>56</v>
      </c>
      <c r="B110" s="38">
        <v>2014</v>
      </c>
      <c r="C110" s="38" t="s">
        <v>73</v>
      </c>
      <c r="D110" s="37" t="s">
        <v>495</v>
      </c>
      <c r="E110" s="38" t="s">
        <v>59</v>
      </c>
      <c r="F110" s="38" t="s">
        <v>70</v>
      </c>
      <c r="G110" s="90">
        <v>42009</v>
      </c>
      <c r="H110" s="90">
        <v>42098</v>
      </c>
      <c r="I110" s="84"/>
      <c r="J110" s="48">
        <v>6000000</v>
      </c>
      <c r="K110" s="48">
        <v>6000000</v>
      </c>
      <c r="L110" s="69"/>
      <c r="M110" s="69"/>
      <c r="N110" s="48">
        <v>6000000</v>
      </c>
      <c r="O110" s="48">
        <f>5994000+6000</f>
        <v>6000000</v>
      </c>
      <c r="P110" s="48">
        <f>5994000+6000</f>
        <v>6000000</v>
      </c>
      <c r="Q110" s="43">
        <f t="shared" si="57"/>
        <v>6000000</v>
      </c>
      <c r="R110" s="43">
        <f t="shared" si="57"/>
        <v>6000000</v>
      </c>
      <c r="S110" s="44">
        <f t="shared" si="55"/>
        <v>6000000</v>
      </c>
      <c r="T110" s="43">
        <f t="shared" si="47"/>
        <v>6000000</v>
      </c>
      <c r="U110" s="44">
        <f t="shared" si="48"/>
        <v>6000000</v>
      </c>
      <c r="V110" s="44">
        <f t="shared" si="49"/>
        <v>6000000</v>
      </c>
      <c r="W110" s="43">
        <f t="shared" si="50"/>
        <v>6000000</v>
      </c>
      <c r="X110" s="111">
        <v>1</v>
      </c>
      <c r="Y110" s="122">
        <f t="shared" si="56"/>
        <v>1</v>
      </c>
      <c r="Z110" s="38"/>
      <c r="AA110" s="38"/>
      <c r="AB110" s="38" t="s">
        <v>74</v>
      </c>
      <c r="AC110" s="38" t="s">
        <v>496</v>
      </c>
      <c r="AD110" s="38" t="s">
        <v>491</v>
      </c>
      <c r="AE110" s="38" t="s">
        <v>497</v>
      </c>
      <c r="AF110" s="48">
        <v>2.58</v>
      </c>
      <c r="AG110" s="48"/>
      <c r="AH110" s="48">
        <v>904478.53</v>
      </c>
      <c r="AI110" s="38" t="s">
        <v>498</v>
      </c>
      <c r="AJ110" s="50">
        <f t="shared" si="58"/>
        <v>0</v>
      </c>
      <c r="AK110" s="50">
        <f t="shared" si="59"/>
        <v>0</v>
      </c>
      <c r="AL110" s="43">
        <v>6000</v>
      </c>
      <c r="AM110" s="123" t="s">
        <v>499</v>
      </c>
      <c r="AN110" s="43"/>
      <c r="AO110" s="43"/>
      <c r="AP110" s="51" t="s">
        <v>67</v>
      </c>
      <c r="AQ110" s="51" t="s">
        <v>67</v>
      </c>
      <c r="AR110" s="51" t="s">
        <v>68</v>
      </c>
      <c r="AS110" s="51"/>
      <c r="AT110" s="51" t="s">
        <v>69</v>
      </c>
      <c r="AU110" s="51" t="s">
        <v>69</v>
      </c>
      <c r="AV110" s="51"/>
      <c r="AW110" s="51"/>
      <c r="AX110" s="51"/>
    </row>
    <row r="111" spans="1:50" s="53" customFormat="1" ht="45" hidden="1" customHeight="1" x14ac:dyDescent="0.25">
      <c r="A111" s="54" t="s">
        <v>56</v>
      </c>
      <c r="B111" s="55">
        <v>2014</v>
      </c>
      <c r="C111" s="55" t="s">
        <v>73</v>
      </c>
      <c r="D111" s="37" t="s">
        <v>500</v>
      </c>
      <c r="E111" s="38"/>
      <c r="F111" s="38" t="s">
        <v>70</v>
      </c>
      <c r="G111" s="90">
        <v>42009</v>
      </c>
      <c r="H111" s="90">
        <v>42098</v>
      </c>
      <c r="I111" s="84"/>
      <c r="J111" s="48">
        <f>J112+J113</f>
        <v>6000000</v>
      </c>
      <c r="K111" s="48">
        <f>K112+K113</f>
        <v>6000000</v>
      </c>
      <c r="L111" s="69"/>
      <c r="M111" s="69"/>
      <c r="N111" s="48">
        <v>6000000</v>
      </c>
      <c r="O111" s="48">
        <f>O112+O113+6000</f>
        <v>5996759.8599999994</v>
      </c>
      <c r="P111" s="48">
        <f>P112+P113+6000</f>
        <v>5996759.8600000003</v>
      </c>
      <c r="Q111" s="43">
        <f t="shared" si="57"/>
        <v>6000000</v>
      </c>
      <c r="R111" s="43">
        <f t="shared" si="57"/>
        <v>6000000</v>
      </c>
      <c r="S111" s="44">
        <f t="shared" si="55"/>
        <v>6000000</v>
      </c>
      <c r="T111" s="43">
        <f t="shared" si="47"/>
        <v>5996759.8599999994</v>
      </c>
      <c r="U111" s="44">
        <f t="shared" si="48"/>
        <v>5996759.8600000003</v>
      </c>
      <c r="V111" s="44">
        <f t="shared" si="49"/>
        <v>5996759.8600000003</v>
      </c>
      <c r="W111" s="43">
        <f t="shared" si="50"/>
        <v>5996759.8600000003</v>
      </c>
      <c r="X111" s="111">
        <v>1</v>
      </c>
      <c r="Y111" s="122">
        <f t="shared" si="56"/>
        <v>1.0000000000000002</v>
      </c>
      <c r="Z111" s="38"/>
      <c r="AA111" s="38"/>
      <c r="AB111" s="38" t="s">
        <v>74</v>
      </c>
      <c r="AC111" s="38" t="s">
        <v>501</v>
      </c>
      <c r="AD111" s="38" t="s">
        <v>491</v>
      </c>
      <c r="AE111" s="38" t="s">
        <v>502</v>
      </c>
      <c r="AF111" s="48">
        <v>8.8000000000000007</v>
      </c>
      <c r="AG111" s="48"/>
      <c r="AH111" s="48">
        <v>1789785.28</v>
      </c>
      <c r="AI111" s="38" t="s">
        <v>493</v>
      </c>
      <c r="AJ111" s="50">
        <f t="shared" si="58"/>
        <v>3240.140000000596</v>
      </c>
      <c r="AK111" s="50">
        <f t="shared" si="59"/>
        <v>0</v>
      </c>
      <c r="AL111" s="43">
        <v>6000</v>
      </c>
      <c r="AM111" s="123" t="s">
        <v>503</v>
      </c>
      <c r="AN111" s="43"/>
      <c r="AO111" s="43"/>
      <c r="AP111" s="51" t="s">
        <v>67</v>
      </c>
      <c r="AQ111" s="51" t="s">
        <v>67</v>
      </c>
      <c r="AR111" s="51" t="s">
        <v>68</v>
      </c>
      <c r="AS111" s="51"/>
      <c r="AT111" s="51" t="s">
        <v>69</v>
      </c>
      <c r="AU111" s="51" t="s">
        <v>69</v>
      </c>
      <c r="AV111" s="51"/>
      <c r="AW111" s="51"/>
      <c r="AX111" s="51"/>
    </row>
    <row r="112" spans="1:50" s="53" customFormat="1" ht="30" hidden="1" customHeight="1" x14ac:dyDescent="0.25">
      <c r="A112" s="127"/>
      <c r="B112" s="66"/>
      <c r="C112" s="66"/>
      <c r="D112" s="124" t="s">
        <v>504</v>
      </c>
      <c r="E112" s="84" t="s">
        <v>59</v>
      </c>
      <c r="F112" s="38" t="s">
        <v>70</v>
      </c>
      <c r="G112" s="108">
        <v>42009</v>
      </c>
      <c r="H112" s="108">
        <v>42098</v>
      </c>
      <c r="I112" s="84"/>
      <c r="J112" s="69">
        <v>5199996.54</v>
      </c>
      <c r="K112" s="69">
        <v>5199996.54</v>
      </c>
      <c r="L112" s="69"/>
      <c r="M112" s="69"/>
      <c r="N112" s="70">
        <v>5199996.54</v>
      </c>
      <c r="O112" s="69">
        <f>4276732.06+918064.48</f>
        <v>5194796.5399999991</v>
      </c>
      <c r="P112" s="69">
        <v>5194796.54</v>
      </c>
      <c r="Q112" s="119">
        <f t="shared" si="57"/>
        <v>5199996.54</v>
      </c>
      <c r="R112" s="119">
        <f>Q112</f>
        <v>5199996.54</v>
      </c>
      <c r="S112" s="70">
        <f>N112</f>
        <v>5199996.54</v>
      </c>
      <c r="T112" s="119">
        <f t="shared" si="47"/>
        <v>5194796.5399999991</v>
      </c>
      <c r="U112" s="70">
        <f t="shared" si="48"/>
        <v>5194796.54</v>
      </c>
      <c r="V112" s="70">
        <f t="shared" si="49"/>
        <v>5194796.54</v>
      </c>
      <c r="W112" s="119">
        <f t="shared" si="50"/>
        <v>5194796.54</v>
      </c>
      <c r="X112" s="122">
        <v>1</v>
      </c>
      <c r="Y112" s="122">
        <f t="shared" si="56"/>
        <v>1.0000000000000002</v>
      </c>
      <c r="Z112" s="84"/>
      <c r="AA112" s="84"/>
      <c r="AB112" s="84"/>
      <c r="AC112" s="84"/>
      <c r="AD112" s="84"/>
      <c r="AE112" s="84"/>
      <c r="AF112" s="69"/>
      <c r="AG112" s="69"/>
      <c r="AH112" s="69">
        <v>2500411.5399999996</v>
      </c>
      <c r="AI112" s="84"/>
      <c r="AJ112" s="84"/>
      <c r="AK112" s="84"/>
      <c r="AL112" s="43"/>
      <c r="AM112" s="43"/>
      <c r="AN112" s="43"/>
      <c r="AO112" s="43"/>
      <c r="AP112" s="85"/>
      <c r="AQ112" s="85"/>
      <c r="AR112" s="51"/>
      <c r="AS112" s="51"/>
      <c r="AT112" s="51" t="s">
        <v>69</v>
      </c>
      <c r="AU112" s="51" t="s">
        <v>69</v>
      </c>
      <c r="AV112" s="51"/>
      <c r="AW112" s="51"/>
      <c r="AX112" s="51"/>
    </row>
    <row r="113" spans="1:51" s="53" customFormat="1" ht="45" hidden="1" customHeight="1" x14ac:dyDescent="0.25">
      <c r="A113" s="127"/>
      <c r="B113" s="66"/>
      <c r="C113" s="66"/>
      <c r="D113" s="124" t="s">
        <v>505</v>
      </c>
      <c r="E113" s="84" t="s">
        <v>89</v>
      </c>
      <c r="F113" s="38" t="s">
        <v>70</v>
      </c>
      <c r="G113" s="108">
        <v>42009</v>
      </c>
      <c r="H113" s="108">
        <v>42073</v>
      </c>
      <c r="I113" s="84"/>
      <c r="J113" s="69">
        <v>800003.46</v>
      </c>
      <c r="K113" s="69">
        <v>800003.46</v>
      </c>
      <c r="L113" s="69"/>
      <c r="M113" s="69"/>
      <c r="N113" s="70">
        <v>800003.46</v>
      </c>
      <c r="O113" s="69">
        <v>795963.32</v>
      </c>
      <c r="P113" s="69">
        <v>795963.32</v>
      </c>
      <c r="Q113" s="119">
        <f t="shared" si="57"/>
        <v>800003.46</v>
      </c>
      <c r="R113" s="119">
        <f>Q113</f>
        <v>800003.46</v>
      </c>
      <c r="S113" s="70">
        <f>N113</f>
        <v>800003.46</v>
      </c>
      <c r="T113" s="119">
        <f t="shared" si="47"/>
        <v>795963.32</v>
      </c>
      <c r="U113" s="70">
        <f t="shared" si="48"/>
        <v>795963.32</v>
      </c>
      <c r="V113" s="70">
        <f t="shared" si="49"/>
        <v>795963.32</v>
      </c>
      <c r="W113" s="119">
        <f t="shared" si="50"/>
        <v>795963.32</v>
      </c>
      <c r="X113" s="122">
        <v>1</v>
      </c>
      <c r="Y113" s="122">
        <f t="shared" si="56"/>
        <v>1</v>
      </c>
      <c r="Z113" s="84"/>
      <c r="AA113" s="84"/>
      <c r="AB113" s="84"/>
      <c r="AC113" s="84"/>
      <c r="AD113" s="84"/>
      <c r="AE113" s="84"/>
      <c r="AF113" s="69"/>
      <c r="AG113" s="69"/>
      <c r="AH113" s="69">
        <v>343615.22999999992</v>
      </c>
      <c r="AI113" s="84"/>
      <c r="AJ113" s="84"/>
      <c r="AK113" s="84"/>
      <c r="AL113" s="43"/>
      <c r="AM113" s="43"/>
      <c r="AN113" s="43"/>
      <c r="AO113" s="43"/>
      <c r="AP113" s="85"/>
      <c r="AQ113" s="85"/>
      <c r="AR113" s="51"/>
      <c r="AS113" s="51"/>
      <c r="AT113" s="51" t="s">
        <v>69</v>
      </c>
      <c r="AU113" s="51" t="s">
        <v>69</v>
      </c>
      <c r="AV113" s="51"/>
      <c r="AW113" s="51"/>
      <c r="AX113" s="51"/>
    </row>
    <row r="114" spans="1:51" s="53" customFormat="1" ht="45" hidden="1" customHeight="1" x14ac:dyDescent="0.25">
      <c r="A114" s="36" t="s">
        <v>56</v>
      </c>
      <c r="B114" s="38">
        <v>2014</v>
      </c>
      <c r="C114" s="38" t="s">
        <v>73</v>
      </c>
      <c r="D114" s="37" t="s">
        <v>506</v>
      </c>
      <c r="E114" s="38" t="s">
        <v>59</v>
      </c>
      <c r="F114" s="38" t="s">
        <v>70</v>
      </c>
      <c r="G114" s="90">
        <v>42009</v>
      </c>
      <c r="H114" s="90">
        <v>42177</v>
      </c>
      <c r="I114" s="84"/>
      <c r="J114" s="48">
        <v>12000000</v>
      </c>
      <c r="K114" s="48">
        <v>12000000</v>
      </c>
      <c r="L114" s="69"/>
      <c r="M114" s="69"/>
      <c r="N114" s="48">
        <v>12000000</v>
      </c>
      <c r="O114" s="48">
        <f>11368256.05+619743.95+12000</f>
        <v>12000000</v>
      </c>
      <c r="P114" s="48">
        <f>11368256.05+619743.95+12000</f>
        <v>12000000</v>
      </c>
      <c r="Q114" s="43">
        <f t="shared" si="57"/>
        <v>12000000</v>
      </c>
      <c r="R114" s="43">
        <f>K114</f>
        <v>12000000</v>
      </c>
      <c r="S114" s="44">
        <f t="shared" ref="S114" si="60">R114</f>
        <v>12000000</v>
      </c>
      <c r="T114" s="43">
        <f t="shared" si="47"/>
        <v>12000000</v>
      </c>
      <c r="U114" s="44">
        <f t="shared" si="48"/>
        <v>12000000</v>
      </c>
      <c r="V114" s="44">
        <f t="shared" si="49"/>
        <v>12000000</v>
      </c>
      <c r="W114" s="43">
        <f t="shared" si="50"/>
        <v>12000000</v>
      </c>
      <c r="X114" s="111">
        <v>1</v>
      </c>
      <c r="Y114" s="111">
        <v>1</v>
      </c>
      <c r="Z114" s="38"/>
      <c r="AA114" s="38"/>
      <c r="AB114" s="38" t="s">
        <v>74</v>
      </c>
      <c r="AC114" s="38" t="s">
        <v>507</v>
      </c>
      <c r="AD114" s="38" t="s">
        <v>491</v>
      </c>
      <c r="AE114" s="38" t="s">
        <v>508</v>
      </c>
      <c r="AF114" s="48">
        <v>31.14</v>
      </c>
      <c r="AG114" s="48"/>
      <c r="AH114" s="48">
        <v>3935690.76</v>
      </c>
      <c r="AI114" s="38" t="s">
        <v>493</v>
      </c>
      <c r="AJ114" s="50">
        <f>K114-O114</f>
        <v>0</v>
      </c>
      <c r="AK114" s="50">
        <f>O114-P114</f>
        <v>0</v>
      </c>
      <c r="AL114" s="43">
        <v>12000</v>
      </c>
      <c r="AM114" s="123" t="s">
        <v>509</v>
      </c>
      <c r="AN114" s="43"/>
      <c r="AO114" s="43"/>
      <c r="AP114" s="51" t="s">
        <v>67</v>
      </c>
      <c r="AQ114" s="51" t="s">
        <v>67</v>
      </c>
      <c r="AR114" s="51" t="s">
        <v>68</v>
      </c>
      <c r="AS114" s="51"/>
      <c r="AT114" s="51" t="s">
        <v>69</v>
      </c>
      <c r="AU114" s="51" t="s">
        <v>69</v>
      </c>
      <c r="AV114" s="51"/>
      <c r="AW114" s="51"/>
      <c r="AX114" s="51"/>
    </row>
    <row r="115" spans="1:51" s="53" customFormat="1" ht="33.75" hidden="1" customHeight="1" x14ac:dyDescent="0.25">
      <c r="A115" s="54" t="s">
        <v>56</v>
      </c>
      <c r="B115" s="55">
        <v>2014</v>
      </c>
      <c r="C115" s="55" t="s">
        <v>347</v>
      </c>
      <c r="D115" s="37" t="s">
        <v>510</v>
      </c>
      <c r="E115" s="38" t="s">
        <v>59</v>
      </c>
      <c r="F115" s="38" t="s">
        <v>511</v>
      </c>
      <c r="G115" s="90"/>
      <c r="H115" s="90"/>
      <c r="I115" s="84"/>
      <c r="J115" s="48">
        <f>J116+J117</f>
        <v>45400000</v>
      </c>
      <c r="K115" s="48">
        <f>K116+K117</f>
        <v>45400000</v>
      </c>
      <c r="L115" s="69"/>
      <c r="M115" s="69"/>
      <c r="N115" s="48">
        <f>N116+N117</f>
        <v>15330100</v>
      </c>
      <c r="O115" s="48">
        <f>O116+O117</f>
        <v>33928121.239999995</v>
      </c>
      <c r="P115" s="48">
        <f>P116+P117</f>
        <v>27592574.300000001</v>
      </c>
      <c r="Q115" s="43">
        <f t="shared" si="57"/>
        <v>45400000</v>
      </c>
      <c r="R115" s="43">
        <f>K115</f>
        <v>45400000</v>
      </c>
      <c r="S115" s="44">
        <f>R115</f>
        <v>45400000</v>
      </c>
      <c r="T115" s="43">
        <f t="shared" si="47"/>
        <v>33928121.239999995</v>
      </c>
      <c r="U115" s="44">
        <f t="shared" si="48"/>
        <v>27592574.300000001</v>
      </c>
      <c r="V115" s="44">
        <f t="shared" si="49"/>
        <v>27592574.300000001</v>
      </c>
      <c r="W115" s="43">
        <f t="shared" si="50"/>
        <v>27592574.300000001</v>
      </c>
      <c r="X115" s="111">
        <f>AVERAGE(X116:X117)</f>
        <v>0.76970145833333337</v>
      </c>
      <c r="Y115" s="122">
        <f t="shared" ref="Y115:Y128" si="61">W115/T115</f>
        <v>0.81326561246395745</v>
      </c>
      <c r="Z115" s="38"/>
      <c r="AA115" s="38"/>
      <c r="AB115" s="38"/>
      <c r="AC115" s="38"/>
      <c r="AD115" s="38"/>
      <c r="AE115" s="38"/>
      <c r="AF115" s="48"/>
      <c r="AG115" s="48"/>
      <c r="AH115" s="48"/>
      <c r="AI115" s="38"/>
      <c r="AJ115" s="50">
        <f>K115-O115</f>
        <v>11471878.760000005</v>
      </c>
      <c r="AK115" s="50">
        <f>O115-P115</f>
        <v>6335546.9399999939</v>
      </c>
      <c r="AL115" s="43"/>
      <c r="AM115" s="123"/>
      <c r="AN115" s="43"/>
      <c r="AO115" s="43"/>
      <c r="AP115" s="51" t="s">
        <v>273</v>
      </c>
      <c r="AQ115" s="51" t="s">
        <v>273</v>
      </c>
      <c r="AR115" s="91" t="s">
        <v>443</v>
      </c>
      <c r="AS115" s="51" t="s">
        <v>90</v>
      </c>
      <c r="AT115" s="51"/>
      <c r="AU115" s="51"/>
      <c r="AV115" s="51"/>
      <c r="AW115" s="51"/>
      <c r="AX115" s="51"/>
    </row>
    <row r="116" spans="1:51" s="53" customFormat="1" ht="60" hidden="1" x14ac:dyDescent="0.25">
      <c r="A116" s="65"/>
      <c r="B116" s="66"/>
      <c r="C116" s="66"/>
      <c r="D116" s="124" t="s">
        <v>512</v>
      </c>
      <c r="E116" s="84" t="s">
        <v>422</v>
      </c>
      <c r="F116" s="84" t="s">
        <v>167</v>
      </c>
      <c r="G116" s="108"/>
      <c r="H116" s="108"/>
      <c r="I116" s="84"/>
      <c r="J116" s="69">
        <v>2400000</v>
      </c>
      <c r="K116" s="69">
        <v>2400000</v>
      </c>
      <c r="L116" s="69"/>
      <c r="M116" s="69"/>
      <c r="N116" s="69">
        <v>2400000</v>
      </c>
      <c r="O116" s="69">
        <v>2400000</v>
      </c>
      <c r="P116" s="69">
        <f>1532167+2400</f>
        <v>1534567</v>
      </c>
      <c r="Q116" s="119">
        <f t="shared" si="57"/>
        <v>2400000</v>
      </c>
      <c r="R116" s="119">
        <f t="shared" si="57"/>
        <v>2400000</v>
      </c>
      <c r="S116" s="70">
        <f t="shared" ref="S116" si="62">N116</f>
        <v>2400000</v>
      </c>
      <c r="T116" s="119">
        <f t="shared" si="47"/>
        <v>2400000</v>
      </c>
      <c r="U116" s="70">
        <f t="shared" si="48"/>
        <v>1534567</v>
      </c>
      <c r="V116" s="70">
        <f t="shared" si="49"/>
        <v>1534567</v>
      </c>
      <c r="W116" s="119">
        <f t="shared" si="50"/>
        <v>1534567</v>
      </c>
      <c r="X116" s="122">
        <f>W116/T116</f>
        <v>0.63940291666666671</v>
      </c>
      <c r="Y116" s="122">
        <f t="shared" si="61"/>
        <v>0.63940291666666671</v>
      </c>
      <c r="Z116" s="84"/>
      <c r="AA116" s="84"/>
      <c r="AB116" s="84" t="s">
        <v>513</v>
      </c>
      <c r="AC116" s="84">
        <v>90000388040</v>
      </c>
      <c r="AD116" s="84" t="s">
        <v>491</v>
      </c>
      <c r="AE116" s="84" t="s">
        <v>514</v>
      </c>
      <c r="AF116" s="69">
        <v>104.9</v>
      </c>
      <c r="AG116" s="69"/>
      <c r="AH116" s="69">
        <v>1000104.9</v>
      </c>
      <c r="AI116" s="84"/>
      <c r="AJ116" s="84"/>
      <c r="AK116" s="84"/>
      <c r="AL116" s="43">
        <v>2400</v>
      </c>
      <c r="AM116" s="123" t="s">
        <v>515</v>
      </c>
      <c r="AN116" s="126"/>
      <c r="AO116" s="126"/>
      <c r="AP116" s="85"/>
      <c r="AQ116" s="85"/>
      <c r="AR116" s="128">
        <f>J116*0.001</f>
        <v>2400</v>
      </c>
      <c r="AS116" s="51"/>
      <c r="AT116" s="51"/>
      <c r="AU116" s="51"/>
      <c r="AV116" s="51"/>
      <c r="AW116" s="51"/>
      <c r="AX116" s="51"/>
    </row>
    <row r="117" spans="1:51" s="53" customFormat="1" ht="45" hidden="1" customHeight="1" x14ac:dyDescent="0.25">
      <c r="A117" s="65"/>
      <c r="B117" s="66"/>
      <c r="C117" s="66"/>
      <c r="D117" s="124" t="s">
        <v>510</v>
      </c>
      <c r="E117" s="84" t="s">
        <v>59</v>
      </c>
      <c r="F117" s="84" t="s">
        <v>90</v>
      </c>
      <c r="G117" s="108">
        <v>42156</v>
      </c>
      <c r="H117" s="108">
        <v>42335</v>
      </c>
      <c r="I117" s="84"/>
      <c r="J117" s="69">
        <v>43000000</v>
      </c>
      <c r="K117" s="69">
        <v>43000000</v>
      </c>
      <c r="L117" s="69"/>
      <c r="M117" s="69"/>
      <c r="N117" s="69">
        <v>12930100</v>
      </c>
      <c r="O117" s="69">
        <v>31528121.239999998</v>
      </c>
      <c r="P117" s="69">
        <v>26058007.300000001</v>
      </c>
      <c r="Q117" s="119">
        <f t="shared" si="57"/>
        <v>43000000</v>
      </c>
      <c r="R117" s="119">
        <f t="shared" si="57"/>
        <v>43000000</v>
      </c>
      <c r="S117" s="70">
        <f>R117</f>
        <v>43000000</v>
      </c>
      <c r="T117" s="119">
        <f t="shared" si="47"/>
        <v>31528121.239999998</v>
      </c>
      <c r="U117" s="70">
        <f t="shared" si="48"/>
        <v>26058007.300000001</v>
      </c>
      <c r="V117" s="70">
        <f t="shared" si="49"/>
        <v>26058007.300000001</v>
      </c>
      <c r="W117" s="119">
        <f t="shared" si="50"/>
        <v>26058007.300000001</v>
      </c>
      <c r="X117" s="122">
        <v>0.9</v>
      </c>
      <c r="Y117" s="122">
        <f t="shared" si="61"/>
        <v>0.82650047878336574</v>
      </c>
      <c r="Z117" s="84"/>
      <c r="AA117" s="84" t="s">
        <v>90</v>
      </c>
      <c r="AB117" s="84" t="s">
        <v>301</v>
      </c>
      <c r="AC117" s="84" t="s">
        <v>516</v>
      </c>
      <c r="AD117" s="84" t="s">
        <v>445</v>
      </c>
      <c r="AE117" s="84" t="s">
        <v>517</v>
      </c>
      <c r="AF117" s="69">
        <v>505680.82</v>
      </c>
      <c r="AG117" s="69"/>
      <c r="AH117" s="69">
        <v>31772302.260000002</v>
      </c>
      <c r="AI117" s="84" t="s">
        <v>518</v>
      </c>
      <c r="AJ117" s="84"/>
      <c r="AK117" s="84"/>
      <c r="AL117" s="43"/>
      <c r="AM117" s="43"/>
      <c r="AN117" s="43"/>
      <c r="AO117" s="43"/>
      <c r="AP117" s="85"/>
      <c r="AQ117" s="85"/>
      <c r="AR117" s="51"/>
      <c r="AS117" s="51"/>
      <c r="AT117" s="51"/>
      <c r="AU117" s="51"/>
      <c r="AV117" s="51"/>
      <c r="AW117" s="51"/>
      <c r="AX117" s="51"/>
    </row>
    <row r="118" spans="1:51" s="53" customFormat="1" ht="45" hidden="1" customHeight="1" x14ac:dyDescent="0.25">
      <c r="A118" s="54" t="s">
        <v>56</v>
      </c>
      <c r="B118" s="55">
        <v>2014</v>
      </c>
      <c r="C118" s="55" t="s">
        <v>347</v>
      </c>
      <c r="D118" s="37" t="s">
        <v>519</v>
      </c>
      <c r="E118" s="38"/>
      <c r="F118" s="84" t="s">
        <v>167</v>
      </c>
      <c r="G118" s="90"/>
      <c r="H118" s="90"/>
      <c r="I118" s="84"/>
      <c r="J118" s="48">
        <v>14000000</v>
      </c>
      <c r="K118" s="48">
        <v>14000000</v>
      </c>
      <c r="L118" s="69"/>
      <c r="M118" s="69"/>
      <c r="N118" s="48">
        <v>12600000</v>
      </c>
      <c r="O118" s="48">
        <f>O119+O120+14000</f>
        <v>13510318.42</v>
      </c>
      <c r="P118" s="48">
        <f>P119+P120+14000</f>
        <v>12279806.42</v>
      </c>
      <c r="Q118" s="43">
        <f t="shared" si="57"/>
        <v>14000000</v>
      </c>
      <c r="R118" s="43">
        <f>K118</f>
        <v>14000000</v>
      </c>
      <c r="S118" s="44">
        <v>14000000</v>
      </c>
      <c r="T118" s="43">
        <f t="shared" si="47"/>
        <v>13510318.42</v>
      </c>
      <c r="U118" s="43">
        <f t="shared" si="48"/>
        <v>12279806.42</v>
      </c>
      <c r="V118" s="43">
        <f>P118</f>
        <v>12279806.42</v>
      </c>
      <c r="W118" s="43">
        <f t="shared" si="50"/>
        <v>12279806.42</v>
      </c>
      <c r="X118" s="111">
        <v>0.95</v>
      </c>
      <c r="Y118" s="122">
        <f t="shared" si="61"/>
        <v>0.90892057746185972</v>
      </c>
      <c r="Z118" s="38"/>
      <c r="AA118" s="38"/>
      <c r="AB118" s="38" t="s">
        <v>513</v>
      </c>
      <c r="AC118" s="38" t="s">
        <v>520</v>
      </c>
      <c r="AD118" s="38" t="s">
        <v>491</v>
      </c>
      <c r="AE118" s="38" t="s">
        <v>521</v>
      </c>
      <c r="AF118" s="48">
        <v>553.27</v>
      </c>
      <c r="AG118" s="48"/>
      <c r="AH118" s="48">
        <v>8518595.1699999999</v>
      </c>
      <c r="AI118" s="38"/>
      <c r="AJ118" s="50">
        <f>K118-O118</f>
        <v>489681.58000000007</v>
      </c>
      <c r="AK118" s="50">
        <f>O118-P118</f>
        <v>1230512</v>
      </c>
      <c r="AL118" s="43">
        <v>7000</v>
      </c>
      <c r="AM118" s="123" t="s">
        <v>522</v>
      </c>
      <c r="AN118" s="126"/>
      <c r="AO118" s="126"/>
      <c r="AP118" s="51" t="s">
        <v>67</v>
      </c>
      <c r="AQ118" s="51" t="s">
        <v>67</v>
      </c>
      <c r="AR118" s="129" t="s">
        <v>523</v>
      </c>
      <c r="AS118" s="128" t="s">
        <v>108</v>
      </c>
      <c r="AT118" s="51"/>
      <c r="AU118" s="51"/>
      <c r="AV118" s="51"/>
      <c r="AW118" s="51"/>
      <c r="AX118" s="51"/>
    </row>
    <row r="119" spans="1:51" s="53" customFormat="1" ht="30" hidden="1" customHeight="1" x14ac:dyDescent="0.25">
      <c r="A119" s="127"/>
      <c r="B119" s="66"/>
      <c r="C119" s="66"/>
      <c r="D119" s="124" t="s">
        <v>524</v>
      </c>
      <c r="E119" s="84" t="s">
        <v>422</v>
      </c>
      <c r="F119" s="84" t="s">
        <v>167</v>
      </c>
      <c r="G119" s="108"/>
      <c r="H119" s="108"/>
      <c r="I119" s="84"/>
      <c r="J119" s="69">
        <v>5500000</v>
      </c>
      <c r="K119" s="69">
        <v>5500000</v>
      </c>
      <c r="L119" s="69"/>
      <c r="M119" s="69"/>
      <c r="N119" s="69">
        <v>5500000</v>
      </c>
      <c r="O119" s="69">
        <v>5500000</v>
      </c>
      <c r="P119" s="69">
        <v>4269488</v>
      </c>
      <c r="Q119" s="119">
        <f t="shared" si="57"/>
        <v>5500000</v>
      </c>
      <c r="R119" s="119">
        <f>Q119</f>
        <v>5500000</v>
      </c>
      <c r="S119" s="119">
        <f>R119</f>
        <v>5500000</v>
      </c>
      <c r="T119" s="119">
        <f t="shared" si="47"/>
        <v>5500000</v>
      </c>
      <c r="U119" s="70">
        <f t="shared" si="48"/>
        <v>4269488</v>
      </c>
      <c r="V119" s="70">
        <f t="shared" si="49"/>
        <v>4269488</v>
      </c>
      <c r="W119" s="119">
        <f t="shared" si="50"/>
        <v>4269488</v>
      </c>
      <c r="X119" s="122">
        <v>0.78</v>
      </c>
      <c r="Y119" s="122">
        <f t="shared" si="61"/>
        <v>0.77627054545454544</v>
      </c>
      <c r="Z119" s="84"/>
      <c r="AA119" s="84"/>
      <c r="AB119" s="84"/>
      <c r="AC119" s="84"/>
      <c r="AD119" s="84"/>
      <c r="AE119" s="84"/>
      <c r="AF119" s="69"/>
      <c r="AG119" s="69"/>
      <c r="AH119" s="69"/>
      <c r="AI119" s="84"/>
      <c r="AJ119" s="84"/>
      <c r="AK119" s="84"/>
      <c r="AL119" s="43"/>
      <c r="AM119" s="43"/>
      <c r="AN119" s="43"/>
      <c r="AO119" s="43"/>
      <c r="AP119" s="85"/>
      <c r="AQ119" s="85"/>
      <c r="AR119" s="128"/>
      <c r="AS119" s="51"/>
      <c r="AT119" s="51"/>
      <c r="AU119" s="51"/>
      <c r="AV119" s="51"/>
      <c r="AW119" s="51"/>
      <c r="AX119" s="51"/>
      <c r="AY119" s="89" t="s">
        <v>525</v>
      </c>
    </row>
    <row r="120" spans="1:51" s="53" customFormat="1" ht="30" hidden="1" customHeight="1" x14ac:dyDescent="0.25">
      <c r="A120" s="127"/>
      <c r="B120" s="66"/>
      <c r="C120" s="66"/>
      <c r="D120" s="124" t="s">
        <v>519</v>
      </c>
      <c r="E120" s="84" t="s">
        <v>59</v>
      </c>
      <c r="F120" s="84" t="s">
        <v>167</v>
      </c>
      <c r="G120" s="108">
        <v>41995</v>
      </c>
      <c r="H120" s="108">
        <v>42114</v>
      </c>
      <c r="I120" s="84"/>
      <c r="J120" s="69">
        <v>8500000</v>
      </c>
      <c r="K120" s="69">
        <v>8500000</v>
      </c>
      <c r="L120" s="69"/>
      <c r="M120" s="69"/>
      <c r="N120" s="69">
        <v>7100000</v>
      </c>
      <c r="O120" s="69">
        <v>7996318.4199999999</v>
      </c>
      <c r="P120" s="69">
        <v>7996318.4199999999</v>
      </c>
      <c r="Q120" s="119">
        <f t="shared" si="57"/>
        <v>8500000</v>
      </c>
      <c r="R120" s="119">
        <f>Q120</f>
        <v>8500000</v>
      </c>
      <c r="S120" s="119">
        <f>R120</f>
        <v>8500000</v>
      </c>
      <c r="T120" s="119">
        <f t="shared" si="47"/>
        <v>7996318.4199999999</v>
      </c>
      <c r="U120" s="70">
        <f t="shared" si="48"/>
        <v>7996318.4199999999</v>
      </c>
      <c r="V120" s="70">
        <f t="shared" si="49"/>
        <v>7996318.4199999999</v>
      </c>
      <c r="W120" s="119">
        <f t="shared" si="50"/>
        <v>7996318.4199999999</v>
      </c>
      <c r="X120" s="122">
        <v>1</v>
      </c>
      <c r="Y120" s="122">
        <f t="shared" si="61"/>
        <v>1</v>
      </c>
      <c r="Z120" s="84"/>
      <c r="AA120" s="84"/>
      <c r="AB120" s="84"/>
      <c r="AC120" s="84"/>
      <c r="AD120" s="84"/>
      <c r="AE120" s="84"/>
      <c r="AF120" s="69"/>
      <c r="AG120" s="69"/>
      <c r="AH120" s="69"/>
      <c r="AI120" s="84"/>
      <c r="AJ120" s="84"/>
      <c r="AK120" s="84"/>
      <c r="AL120" s="43"/>
      <c r="AM120" s="43"/>
      <c r="AN120" s="43"/>
      <c r="AO120" s="43"/>
      <c r="AP120" s="85"/>
      <c r="AQ120" s="85"/>
      <c r="AR120" s="128"/>
      <c r="AS120" s="51"/>
      <c r="AT120" s="51" t="s">
        <v>69</v>
      </c>
      <c r="AU120" s="51" t="s">
        <v>69</v>
      </c>
      <c r="AV120" s="51"/>
      <c r="AW120" s="51"/>
      <c r="AX120" s="51"/>
    </row>
    <row r="121" spans="1:51" s="53" customFormat="1" ht="119.25" hidden="1" customHeight="1" x14ac:dyDescent="0.25">
      <c r="A121" s="36" t="s">
        <v>56</v>
      </c>
      <c r="B121" s="38">
        <v>2014</v>
      </c>
      <c r="C121" s="38" t="s">
        <v>347</v>
      </c>
      <c r="D121" s="37" t="s">
        <v>526</v>
      </c>
      <c r="E121" s="38" t="s">
        <v>59</v>
      </c>
      <c r="F121" s="84" t="s">
        <v>167</v>
      </c>
      <c r="G121" s="90">
        <v>41995</v>
      </c>
      <c r="H121" s="90">
        <v>42019</v>
      </c>
      <c r="I121" s="84"/>
      <c r="J121" s="48">
        <v>11000000</v>
      </c>
      <c r="K121" s="48">
        <v>11000000</v>
      </c>
      <c r="L121" s="69"/>
      <c r="M121" s="69"/>
      <c r="N121" s="48">
        <v>9900000</v>
      </c>
      <c r="O121" s="48">
        <f>9725129.42+11000</f>
        <v>9736129.4199999999</v>
      </c>
      <c r="P121" s="48">
        <f>9725129.42+11000</f>
        <v>9736129.4199999999</v>
      </c>
      <c r="Q121" s="43">
        <f t="shared" si="57"/>
        <v>11000000</v>
      </c>
      <c r="R121" s="43">
        <f t="shared" si="57"/>
        <v>11000000</v>
      </c>
      <c r="S121" s="44">
        <f>R121</f>
        <v>11000000</v>
      </c>
      <c r="T121" s="43">
        <f t="shared" si="47"/>
        <v>9736129.4199999999</v>
      </c>
      <c r="U121" s="44">
        <f t="shared" si="48"/>
        <v>9736129.4199999999</v>
      </c>
      <c r="V121" s="44">
        <f t="shared" si="49"/>
        <v>9736129.4199999999</v>
      </c>
      <c r="W121" s="43">
        <f t="shared" si="50"/>
        <v>9736129.4199999999</v>
      </c>
      <c r="X121" s="111">
        <v>1</v>
      </c>
      <c r="Y121" s="122">
        <f t="shared" si="61"/>
        <v>1</v>
      </c>
      <c r="Z121" s="38"/>
      <c r="AA121" s="38"/>
      <c r="AB121" s="38" t="s">
        <v>513</v>
      </c>
      <c r="AC121" s="38" t="s">
        <v>527</v>
      </c>
      <c r="AD121" s="38" t="s">
        <v>491</v>
      </c>
      <c r="AE121" s="38" t="s">
        <v>528</v>
      </c>
      <c r="AF121" s="48">
        <v>222.5</v>
      </c>
      <c r="AG121" s="48"/>
      <c r="AH121" s="48">
        <v>2196139.8099999996</v>
      </c>
      <c r="AI121" s="38"/>
      <c r="AJ121" s="50">
        <f t="shared" ref="AJ121:AJ152" si="63">K121-O121</f>
        <v>1263870.58</v>
      </c>
      <c r="AK121" s="50">
        <f t="shared" ref="AK121:AK153" si="64">O121-P121</f>
        <v>0</v>
      </c>
      <c r="AL121" s="43">
        <v>3000</v>
      </c>
      <c r="AM121" s="123" t="s">
        <v>522</v>
      </c>
      <c r="AN121" s="126"/>
      <c r="AO121" s="126"/>
      <c r="AP121" s="51" t="s">
        <v>67</v>
      </c>
      <c r="AQ121" s="51" t="s">
        <v>67</v>
      </c>
      <c r="AR121" s="129" t="s">
        <v>523</v>
      </c>
      <c r="AS121" s="128" t="s">
        <v>108</v>
      </c>
      <c r="AT121" s="51" t="s">
        <v>69</v>
      </c>
      <c r="AU121" s="51" t="s">
        <v>69</v>
      </c>
      <c r="AV121" s="51"/>
      <c r="AW121" s="51"/>
      <c r="AX121" s="51"/>
    </row>
    <row r="122" spans="1:51" s="53" customFormat="1" ht="121.5" hidden="1" customHeight="1" x14ac:dyDescent="0.25">
      <c r="A122" s="36" t="s">
        <v>56</v>
      </c>
      <c r="B122" s="38">
        <v>2014</v>
      </c>
      <c r="C122" s="38" t="s">
        <v>347</v>
      </c>
      <c r="D122" s="37" t="s">
        <v>529</v>
      </c>
      <c r="E122" s="38" t="s">
        <v>59</v>
      </c>
      <c r="F122" s="84" t="s">
        <v>167</v>
      </c>
      <c r="G122" s="90">
        <v>42011</v>
      </c>
      <c r="H122" s="90">
        <v>42100</v>
      </c>
      <c r="I122" s="84"/>
      <c r="J122" s="48">
        <v>2780681</v>
      </c>
      <c r="K122" s="48">
        <v>2780681</v>
      </c>
      <c r="L122" s="69"/>
      <c r="M122" s="69"/>
      <c r="N122" s="48">
        <v>2780681</v>
      </c>
      <c r="O122" s="48">
        <f>2728998.67+2780.68</f>
        <v>2731779.35</v>
      </c>
      <c r="P122" s="48">
        <f>2728869.91+2780.68</f>
        <v>2731650.5900000003</v>
      </c>
      <c r="Q122" s="43">
        <f t="shared" si="57"/>
        <v>2780681</v>
      </c>
      <c r="R122" s="43">
        <f t="shared" si="57"/>
        <v>2780681</v>
      </c>
      <c r="S122" s="44">
        <f t="shared" ref="S122:S136" si="65">R122</f>
        <v>2780681</v>
      </c>
      <c r="T122" s="43">
        <f t="shared" si="47"/>
        <v>2731779.35</v>
      </c>
      <c r="U122" s="44">
        <f t="shared" si="48"/>
        <v>2731650.5900000003</v>
      </c>
      <c r="V122" s="44">
        <f t="shared" si="49"/>
        <v>2731650.5900000003</v>
      </c>
      <c r="W122" s="43">
        <f t="shared" si="50"/>
        <v>2731650.5900000003</v>
      </c>
      <c r="X122" s="111">
        <v>1</v>
      </c>
      <c r="Y122" s="122">
        <f t="shared" si="61"/>
        <v>0.99995286588574595</v>
      </c>
      <c r="Z122" s="38"/>
      <c r="AA122" s="38"/>
      <c r="AB122" s="38" t="s">
        <v>513</v>
      </c>
      <c r="AC122" s="38" t="s">
        <v>530</v>
      </c>
      <c r="AD122" s="38" t="s">
        <v>491</v>
      </c>
      <c r="AE122" s="38" t="s">
        <v>531</v>
      </c>
      <c r="AF122" s="48">
        <v>32.75</v>
      </c>
      <c r="AG122" s="48"/>
      <c r="AH122" s="48">
        <v>86274.700000000201</v>
      </c>
      <c r="AI122" s="38"/>
      <c r="AJ122" s="50">
        <f t="shared" si="63"/>
        <v>48901.649999999907</v>
      </c>
      <c r="AK122" s="50">
        <f t="shared" si="64"/>
        <v>128.75999999977648</v>
      </c>
      <c r="AL122" s="43">
        <v>834.2</v>
      </c>
      <c r="AM122" s="123" t="s">
        <v>522</v>
      </c>
      <c r="AN122" s="126"/>
      <c r="AO122" s="126"/>
      <c r="AP122" s="51" t="s">
        <v>67</v>
      </c>
      <c r="AQ122" s="51" t="s">
        <v>67</v>
      </c>
      <c r="AR122" s="129" t="s">
        <v>523</v>
      </c>
      <c r="AS122" s="128" t="s">
        <v>108</v>
      </c>
      <c r="AT122" s="51" t="s">
        <v>69</v>
      </c>
      <c r="AU122" s="51" t="s">
        <v>69</v>
      </c>
      <c r="AV122" s="51"/>
      <c r="AW122" s="51"/>
      <c r="AX122" s="51"/>
    </row>
    <row r="123" spans="1:51" s="53" customFormat="1" ht="34.5" hidden="1" customHeight="1" x14ac:dyDescent="0.25">
      <c r="A123" s="36" t="s">
        <v>56</v>
      </c>
      <c r="B123" s="38">
        <v>2014</v>
      </c>
      <c r="C123" s="38" t="s">
        <v>93</v>
      </c>
      <c r="D123" s="37" t="s">
        <v>532</v>
      </c>
      <c r="E123" s="38" t="s">
        <v>89</v>
      </c>
      <c r="F123" s="38" t="s">
        <v>90</v>
      </c>
      <c r="G123" s="90">
        <v>42045</v>
      </c>
      <c r="H123" s="90">
        <v>42338</v>
      </c>
      <c r="I123" s="84"/>
      <c r="J123" s="48">
        <v>2900000</v>
      </c>
      <c r="K123" s="48">
        <v>2900000</v>
      </c>
      <c r="L123" s="69"/>
      <c r="M123" s="69"/>
      <c r="N123" s="48">
        <v>2900000</v>
      </c>
      <c r="O123" s="48">
        <v>2177759.85</v>
      </c>
      <c r="P123" s="48">
        <f>1297879.89</f>
        <v>1297879.8899999999</v>
      </c>
      <c r="Q123" s="43">
        <f t="shared" si="57"/>
        <v>2900000</v>
      </c>
      <c r="R123" s="43">
        <f t="shared" si="57"/>
        <v>2900000</v>
      </c>
      <c r="S123" s="44">
        <f t="shared" si="65"/>
        <v>2900000</v>
      </c>
      <c r="T123" s="43">
        <f t="shared" si="47"/>
        <v>2177759.85</v>
      </c>
      <c r="U123" s="44">
        <f t="shared" si="48"/>
        <v>1297879.8899999999</v>
      </c>
      <c r="V123" s="44">
        <f t="shared" si="49"/>
        <v>1297879.8899999999</v>
      </c>
      <c r="W123" s="43">
        <f t="shared" si="50"/>
        <v>1297879.8899999999</v>
      </c>
      <c r="X123" s="111">
        <v>0.6</v>
      </c>
      <c r="Y123" s="122">
        <f t="shared" si="61"/>
        <v>0.59597016172375472</v>
      </c>
      <c r="Z123" s="38"/>
      <c r="AA123" s="38" t="s">
        <v>90</v>
      </c>
      <c r="AB123" s="38" t="s">
        <v>301</v>
      </c>
      <c r="AC123" s="38" t="s">
        <v>533</v>
      </c>
      <c r="AD123" s="38" t="s">
        <v>445</v>
      </c>
      <c r="AE123" s="38" t="s">
        <v>534</v>
      </c>
      <c r="AF123" s="48">
        <v>39310.28</v>
      </c>
      <c r="AG123" s="48"/>
      <c r="AH123" s="48">
        <v>2936410.28</v>
      </c>
      <c r="AI123" s="38" t="s">
        <v>535</v>
      </c>
      <c r="AJ123" s="50">
        <f t="shared" si="63"/>
        <v>722240.14999999991</v>
      </c>
      <c r="AK123" s="50">
        <f t="shared" si="64"/>
        <v>879879.9600000002</v>
      </c>
      <c r="AL123" s="43">
        <f>J123*0.001</f>
        <v>2900</v>
      </c>
      <c r="AM123" s="43"/>
      <c r="AN123" s="43"/>
      <c r="AO123" s="43"/>
      <c r="AP123" s="51" t="s">
        <v>122</v>
      </c>
      <c r="AQ123" s="51" t="s">
        <v>122</v>
      </c>
      <c r="AR123" s="91" t="s">
        <v>443</v>
      </c>
      <c r="AS123" s="51" t="s">
        <v>90</v>
      </c>
      <c r="AT123" s="51"/>
      <c r="AU123" s="51"/>
      <c r="AV123" s="51"/>
      <c r="AW123" s="51"/>
      <c r="AX123" s="51"/>
    </row>
    <row r="124" spans="1:51" s="53" customFormat="1" ht="44.25" hidden="1" customHeight="1" x14ac:dyDescent="0.25">
      <c r="A124" s="36" t="s">
        <v>56</v>
      </c>
      <c r="B124" s="38">
        <v>2014</v>
      </c>
      <c r="C124" s="38" t="s">
        <v>93</v>
      </c>
      <c r="D124" s="37" t="s">
        <v>536</v>
      </c>
      <c r="E124" s="38" t="s">
        <v>89</v>
      </c>
      <c r="F124" s="38" t="s">
        <v>87</v>
      </c>
      <c r="G124" s="90">
        <v>42020</v>
      </c>
      <c r="H124" s="90">
        <v>42200</v>
      </c>
      <c r="I124" s="84"/>
      <c r="J124" s="48">
        <v>3716368</v>
      </c>
      <c r="K124" s="48">
        <v>3716368</v>
      </c>
      <c r="L124" s="69"/>
      <c r="M124" s="69"/>
      <c r="N124" s="48">
        <v>3716368</v>
      </c>
      <c r="O124" s="48">
        <f>3697830.15+3716.36</f>
        <v>3701546.51</v>
      </c>
      <c r="P124" s="48">
        <f>3697830.15+3716.36</f>
        <v>3701546.51</v>
      </c>
      <c r="Q124" s="43">
        <f t="shared" si="57"/>
        <v>3716368</v>
      </c>
      <c r="R124" s="43">
        <f t="shared" si="57"/>
        <v>3716368</v>
      </c>
      <c r="S124" s="44">
        <f t="shared" si="65"/>
        <v>3716368</v>
      </c>
      <c r="T124" s="43">
        <f t="shared" si="47"/>
        <v>3701546.51</v>
      </c>
      <c r="U124" s="44">
        <f t="shared" si="48"/>
        <v>3701546.51</v>
      </c>
      <c r="V124" s="44">
        <f>P124</f>
        <v>3701546.51</v>
      </c>
      <c r="W124" s="43">
        <f t="shared" si="50"/>
        <v>3701546.51</v>
      </c>
      <c r="X124" s="111">
        <v>1</v>
      </c>
      <c r="Y124" s="122">
        <f t="shared" si="61"/>
        <v>1</v>
      </c>
      <c r="Z124" s="38"/>
      <c r="AA124" s="38"/>
      <c r="AB124" s="38" t="s">
        <v>469</v>
      </c>
      <c r="AC124" s="38" t="s">
        <v>537</v>
      </c>
      <c r="AD124" s="38" t="s">
        <v>471</v>
      </c>
      <c r="AE124" s="38" t="s">
        <v>538</v>
      </c>
      <c r="AF124" s="48">
        <v>31.119999999999997</v>
      </c>
      <c r="AG124" s="48"/>
      <c r="AH124" s="48">
        <v>2035442.91</v>
      </c>
      <c r="AI124" s="38" t="s">
        <v>539</v>
      </c>
      <c r="AJ124" s="50">
        <f t="shared" si="63"/>
        <v>14821.490000000224</v>
      </c>
      <c r="AK124" s="50">
        <f t="shared" si="64"/>
        <v>0</v>
      </c>
      <c r="AL124" s="43">
        <v>3716.36</v>
      </c>
      <c r="AM124" s="123" t="s">
        <v>540</v>
      </c>
      <c r="AN124" s="43"/>
      <c r="AO124" s="43"/>
      <c r="AP124" s="51" t="s">
        <v>67</v>
      </c>
      <c r="AQ124" s="51" t="s">
        <v>67</v>
      </c>
      <c r="AR124" s="91" t="s">
        <v>407</v>
      </c>
      <c r="AS124" s="51" t="s">
        <v>108</v>
      </c>
      <c r="AT124" s="51"/>
      <c r="AU124" s="51"/>
      <c r="AV124" s="51"/>
      <c r="AW124" s="51"/>
      <c r="AX124" s="51"/>
    </row>
    <row r="125" spans="1:51" s="53" customFormat="1" ht="30" hidden="1" customHeight="1" x14ac:dyDescent="0.25">
      <c r="A125" s="36" t="s">
        <v>56</v>
      </c>
      <c r="B125" s="38">
        <v>2014</v>
      </c>
      <c r="C125" s="38" t="s">
        <v>347</v>
      </c>
      <c r="D125" s="37" t="s">
        <v>541</v>
      </c>
      <c r="E125" s="38" t="s">
        <v>89</v>
      </c>
      <c r="F125" s="84" t="s">
        <v>167</v>
      </c>
      <c r="G125" s="90">
        <v>41983</v>
      </c>
      <c r="H125" s="90">
        <v>42072</v>
      </c>
      <c r="I125" s="84"/>
      <c r="J125" s="48">
        <v>600000</v>
      </c>
      <c r="K125" s="48">
        <v>600000</v>
      </c>
      <c r="L125" s="69"/>
      <c r="M125" s="69"/>
      <c r="N125" s="48">
        <v>600000</v>
      </c>
      <c r="O125" s="48">
        <f>599400+180</f>
        <v>599580</v>
      </c>
      <c r="P125" s="48">
        <f>599400+180</f>
        <v>599580</v>
      </c>
      <c r="Q125" s="43">
        <f t="shared" si="57"/>
        <v>600000</v>
      </c>
      <c r="R125" s="43">
        <f t="shared" si="57"/>
        <v>600000</v>
      </c>
      <c r="S125" s="44">
        <f t="shared" si="65"/>
        <v>600000</v>
      </c>
      <c r="T125" s="43">
        <f t="shared" si="47"/>
        <v>599580</v>
      </c>
      <c r="U125" s="44">
        <f t="shared" si="48"/>
        <v>599580</v>
      </c>
      <c r="V125" s="44">
        <f t="shared" si="49"/>
        <v>599580</v>
      </c>
      <c r="W125" s="43">
        <f t="shared" si="50"/>
        <v>599580</v>
      </c>
      <c r="X125" s="111">
        <v>1</v>
      </c>
      <c r="Y125" s="122">
        <f t="shared" si="61"/>
        <v>1</v>
      </c>
      <c r="Z125" s="38"/>
      <c r="AA125" s="38"/>
      <c r="AB125" s="38" t="s">
        <v>513</v>
      </c>
      <c r="AC125" s="38" t="s">
        <v>542</v>
      </c>
      <c r="AD125" s="38" t="s">
        <v>491</v>
      </c>
      <c r="AE125" s="38" t="s">
        <v>543</v>
      </c>
      <c r="AF125" s="48">
        <v>4.9000000000000004</v>
      </c>
      <c r="AG125" s="48"/>
      <c r="AH125" s="48">
        <v>10522.71000000001</v>
      </c>
      <c r="AI125" s="38" t="s">
        <v>544</v>
      </c>
      <c r="AJ125" s="50">
        <f t="shared" si="63"/>
        <v>420</v>
      </c>
      <c r="AK125" s="50">
        <f t="shared" si="64"/>
        <v>0</v>
      </c>
      <c r="AL125" s="43">
        <v>180</v>
      </c>
      <c r="AM125" s="123" t="s">
        <v>522</v>
      </c>
      <c r="AN125" s="126"/>
      <c r="AO125" s="126"/>
      <c r="AP125" s="51" t="s">
        <v>67</v>
      </c>
      <c r="AQ125" s="51" t="s">
        <v>67</v>
      </c>
      <c r="AR125" s="129" t="s">
        <v>523</v>
      </c>
      <c r="AS125" s="128" t="s">
        <v>108</v>
      </c>
      <c r="AT125" s="51" t="s">
        <v>69</v>
      </c>
      <c r="AU125" s="51" t="s">
        <v>69</v>
      </c>
      <c r="AV125" s="51"/>
      <c r="AW125" s="51"/>
      <c r="AX125" s="51"/>
    </row>
    <row r="126" spans="1:51" s="53" customFormat="1" ht="89.25" hidden="1" customHeight="1" x14ac:dyDescent="0.25">
      <c r="A126" s="36" t="s">
        <v>56</v>
      </c>
      <c r="B126" s="38">
        <v>2014</v>
      </c>
      <c r="C126" s="38" t="s">
        <v>347</v>
      </c>
      <c r="D126" s="37" t="s">
        <v>545</v>
      </c>
      <c r="E126" s="38" t="s">
        <v>89</v>
      </c>
      <c r="F126" s="84" t="s">
        <v>167</v>
      </c>
      <c r="G126" s="90">
        <v>42009</v>
      </c>
      <c r="H126" s="90">
        <v>42108</v>
      </c>
      <c r="I126" s="84"/>
      <c r="J126" s="48">
        <v>1500000</v>
      </c>
      <c r="K126" s="48">
        <v>1500000</v>
      </c>
      <c r="L126" s="69"/>
      <c r="M126" s="69"/>
      <c r="N126" s="48">
        <v>1500000</v>
      </c>
      <c r="O126" s="48">
        <f>1484816.97+450</f>
        <v>1485266.97</v>
      </c>
      <c r="P126" s="48">
        <f>1484260.45+450</f>
        <v>1484710.45</v>
      </c>
      <c r="Q126" s="43">
        <f t="shared" si="57"/>
        <v>1500000</v>
      </c>
      <c r="R126" s="43">
        <f t="shared" si="57"/>
        <v>1500000</v>
      </c>
      <c r="S126" s="44">
        <f t="shared" si="65"/>
        <v>1500000</v>
      </c>
      <c r="T126" s="43">
        <f t="shared" si="47"/>
        <v>1485266.97</v>
      </c>
      <c r="U126" s="44">
        <f t="shared" si="48"/>
        <v>1484710.45</v>
      </c>
      <c r="V126" s="44">
        <f t="shared" si="49"/>
        <v>1484710.45</v>
      </c>
      <c r="W126" s="43">
        <f t="shared" si="50"/>
        <v>1484710.45</v>
      </c>
      <c r="X126" s="111">
        <v>1</v>
      </c>
      <c r="Y126" s="122">
        <f t="shared" si="61"/>
        <v>0.99962530641881842</v>
      </c>
      <c r="Z126" s="38"/>
      <c r="AA126" s="38"/>
      <c r="AB126" s="38" t="s">
        <v>513</v>
      </c>
      <c r="AC126" s="38">
        <v>90000388080</v>
      </c>
      <c r="AD126" s="38" t="s">
        <v>491</v>
      </c>
      <c r="AE126" s="38" t="s">
        <v>546</v>
      </c>
      <c r="AF126" s="48">
        <v>55.51</v>
      </c>
      <c r="AG126" s="48"/>
      <c r="AH126" s="48">
        <v>1054598.95</v>
      </c>
      <c r="AI126" s="38"/>
      <c r="AJ126" s="50">
        <f t="shared" si="63"/>
        <v>14733.030000000028</v>
      </c>
      <c r="AK126" s="50">
        <f t="shared" si="64"/>
        <v>556.52000000001863</v>
      </c>
      <c r="AL126" s="43">
        <v>450</v>
      </c>
      <c r="AM126" s="123" t="s">
        <v>522</v>
      </c>
      <c r="AN126" s="126"/>
      <c r="AO126" s="126"/>
      <c r="AP126" s="51" t="s">
        <v>67</v>
      </c>
      <c r="AQ126" s="51" t="s">
        <v>67</v>
      </c>
      <c r="AR126" s="129" t="s">
        <v>523</v>
      </c>
      <c r="AS126" s="128" t="s">
        <v>108</v>
      </c>
      <c r="AT126" s="51" t="s">
        <v>69</v>
      </c>
      <c r="AU126" s="51" t="s">
        <v>69</v>
      </c>
      <c r="AV126" s="51"/>
      <c r="AW126" s="51"/>
      <c r="AX126" s="51"/>
    </row>
    <row r="127" spans="1:51" s="53" customFormat="1" ht="90" hidden="1" customHeight="1" x14ac:dyDescent="0.25">
      <c r="A127" s="36" t="s">
        <v>56</v>
      </c>
      <c r="B127" s="38">
        <v>2014</v>
      </c>
      <c r="C127" s="38" t="s">
        <v>347</v>
      </c>
      <c r="D127" s="37" t="s">
        <v>547</v>
      </c>
      <c r="E127" s="38" t="s">
        <v>89</v>
      </c>
      <c r="F127" s="84" t="s">
        <v>167</v>
      </c>
      <c r="G127" s="90">
        <v>42010</v>
      </c>
      <c r="H127" s="90">
        <v>42099</v>
      </c>
      <c r="I127" s="84"/>
      <c r="J127" s="48">
        <v>500000</v>
      </c>
      <c r="K127" s="48">
        <v>500000</v>
      </c>
      <c r="L127" s="69"/>
      <c r="M127" s="69"/>
      <c r="N127" s="48">
        <v>500000</v>
      </c>
      <c r="O127" s="48">
        <f>370000+150</f>
        <v>370150</v>
      </c>
      <c r="P127" s="48">
        <f>370000+150</f>
        <v>370150</v>
      </c>
      <c r="Q127" s="43">
        <f t="shared" si="57"/>
        <v>500000</v>
      </c>
      <c r="R127" s="43">
        <f t="shared" si="57"/>
        <v>500000</v>
      </c>
      <c r="S127" s="44">
        <f t="shared" si="65"/>
        <v>500000</v>
      </c>
      <c r="T127" s="43">
        <f t="shared" si="47"/>
        <v>370150</v>
      </c>
      <c r="U127" s="44">
        <f t="shared" si="48"/>
        <v>370150</v>
      </c>
      <c r="V127" s="44">
        <f t="shared" si="49"/>
        <v>370150</v>
      </c>
      <c r="W127" s="43">
        <f t="shared" si="50"/>
        <v>370150</v>
      </c>
      <c r="X127" s="111">
        <v>1</v>
      </c>
      <c r="Y127" s="122">
        <f t="shared" si="61"/>
        <v>1</v>
      </c>
      <c r="Z127" s="38"/>
      <c r="AA127" s="38"/>
      <c r="AB127" s="38" t="s">
        <v>513</v>
      </c>
      <c r="AC127" s="38">
        <v>90000388087</v>
      </c>
      <c r="AD127" s="38" t="s">
        <v>491</v>
      </c>
      <c r="AE127" s="38" t="s">
        <v>548</v>
      </c>
      <c r="AF127" s="48">
        <v>12</v>
      </c>
      <c r="AG127" s="48"/>
      <c r="AH127" s="48">
        <v>143154.42000000001</v>
      </c>
      <c r="AI127" s="38"/>
      <c r="AJ127" s="50">
        <f t="shared" si="63"/>
        <v>129850</v>
      </c>
      <c r="AK127" s="50">
        <f t="shared" si="64"/>
        <v>0</v>
      </c>
      <c r="AL127" s="43">
        <v>150</v>
      </c>
      <c r="AM127" s="123" t="s">
        <v>522</v>
      </c>
      <c r="AN127" s="126"/>
      <c r="AO127" s="126"/>
      <c r="AP127" s="51" t="s">
        <v>67</v>
      </c>
      <c r="AQ127" s="51" t="s">
        <v>67</v>
      </c>
      <c r="AR127" s="129" t="s">
        <v>523</v>
      </c>
      <c r="AS127" s="128" t="s">
        <v>108</v>
      </c>
      <c r="AT127" s="51" t="s">
        <v>69</v>
      </c>
      <c r="AU127" s="51" t="s">
        <v>69</v>
      </c>
      <c r="AV127" s="51"/>
      <c r="AW127" s="51"/>
      <c r="AX127" s="51"/>
    </row>
    <row r="128" spans="1:51" s="53" customFormat="1" ht="91.5" hidden="1" customHeight="1" x14ac:dyDescent="0.25">
      <c r="A128" s="36" t="s">
        <v>56</v>
      </c>
      <c r="B128" s="38">
        <v>2014</v>
      </c>
      <c r="C128" s="38" t="s">
        <v>347</v>
      </c>
      <c r="D128" s="37" t="s">
        <v>549</v>
      </c>
      <c r="E128" s="38" t="s">
        <v>423</v>
      </c>
      <c r="F128" s="84" t="s">
        <v>167</v>
      </c>
      <c r="G128" s="90">
        <v>41983</v>
      </c>
      <c r="H128" s="90">
        <v>42133</v>
      </c>
      <c r="I128" s="84"/>
      <c r="J128" s="48">
        <v>250000</v>
      </c>
      <c r="K128" s="48">
        <v>250000</v>
      </c>
      <c r="L128" s="69"/>
      <c r="M128" s="69"/>
      <c r="N128" s="48">
        <v>250000</v>
      </c>
      <c r="O128" s="48">
        <f>249749.96+75</f>
        <v>249824.96</v>
      </c>
      <c r="P128" s="48">
        <f>249749.96+75</f>
        <v>249824.96</v>
      </c>
      <c r="Q128" s="43">
        <f t="shared" si="57"/>
        <v>250000</v>
      </c>
      <c r="R128" s="43">
        <f t="shared" si="57"/>
        <v>250000</v>
      </c>
      <c r="S128" s="44">
        <f t="shared" si="65"/>
        <v>250000</v>
      </c>
      <c r="T128" s="43">
        <f t="shared" si="47"/>
        <v>249824.96</v>
      </c>
      <c r="U128" s="44">
        <f t="shared" si="48"/>
        <v>249824.96</v>
      </c>
      <c r="V128" s="44">
        <f t="shared" si="49"/>
        <v>249824.96</v>
      </c>
      <c r="W128" s="43">
        <f t="shared" si="50"/>
        <v>249824.96</v>
      </c>
      <c r="X128" s="111">
        <v>1</v>
      </c>
      <c r="Y128" s="122">
        <f t="shared" si="61"/>
        <v>1</v>
      </c>
      <c r="Z128" s="38"/>
      <c r="AA128" s="38"/>
      <c r="AB128" s="38" t="s">
        <v>513</v>
      </c>
      <c r="AC128" s="38" t="s">
        <v>550</v>
      </c>
      <c r="AD128" s="38" t="s">
        <v>491</v>
      </c>
      <c r="AE128" s="38" t="s">
        <v>551</v>
      </c>
      <c r="AF128" s="48">
        <v>344.76</v>
      </c>
      <c r="AG128" s="48"/>
      <c r="AH128" s="48">
        <v>21579.480000000018</v>
      </c>
      <c r="AI128" s="38" t="s">
        <v>552</v>
      </c>
      <c r="AJ128" s="50">
        <f t="shared" si="63"/>
        <v>175.04000000000815</v>
      </c>
      <c r="AK128" s="50">
        <f t="shared" si="64"/>
        <v>0</v>
      </c>
      <c r="AL128" s="43">
        <v>75</v>
      </c>
      <c r="AM128" s="123" t="s">
        <v>522</v>
      </c>
      <c r="AN128" s="126"/>
      <c r="AO128" s="126"/>
      <c r="AP128" s="51" t="s">
        <v>67</v>
      </c>
      <c r="AQ128" s="51" t="s">
        <v>67</v>
      </c>
      <c r="AR128" s="129" t="s">
        <v>523</v>
      </c>
      <c r="AS128" s="128" t="s">
        <v>108</v>
      </c>
      <c r="AT128" s="51" t="s">
        <v>69</v>
      </c>
      <c r="AU128" s="51" t="s">
        <v>69</v>
      </c>
      <c r="AV128" s="51"/>
      <c r="AW128" s="51"/>
      <c r="AX128" s="51"/>
    </row>
    <row r="129" spans="1:50" s="53" customFormat="1" ht="91.5" hidden="1" customHeight="1" x14ac:dyDescent="0.25">
      <c r="A129" s="36" t="s">
        <v>56</v>
      </c>
      <c r="B129" s="38">
        <v>2014</v>
      </c>
      <c r="C129" s="38" t="s">
        <v>347</v>
      </c>
      <c r="D129" s="37" t="s">
        <v>553</v>
      </c>
      <c r="E129" s="38" t="s">
        <v>423</v>
      </c>
      <c r="F129" s="84" t="s">
        <v>167</v>
      </c>
      <c r="G129" s="90">
        <v>41983</v>
      </c>
      <c r="H129" s="90">
        <v>42133</v>
      </c>
      <c r="I129" s="84"/>
      <c r="J129" s="48">
        <v>250000</v>
      </c>
      <c r="K129" s="48">
        <v>250000</v>
      </c>
      <c r="L129" s="69"/>
      <c r="M129" s="69"/>
      <c r="N129" s="48">
        <v>250000</v>
      </c>
      <c r="O129" s="48">
        <f>249749.96+75</f>
        <v>249824.96</v>
      </c>
      <c r="P129" s="48">
        <f>249749.96+75</f>
        <v>249824.96</v>
      </c>
      <c r="Q129" s="43">
        <f t="shared" si="57"/>
        <v>250000</v>
      </c>
      <c r="R129" s="43">
        <f t="shared" si="57"/>
        <v>250000</v>
      </c>
      <c r="S129" s="44">
        <f t="shared" si="65"/>
        <v>250000</v>
      </c>
      <c r="T129" s="43">
        <f t="shared" si="47"/>
        <v>249824.96</v>
      </c>
      <c r="U129" s="44">
        <f t="shared" si="48"/>
        <v>249824.96</v>
      </c>
      <c r="V129" s="44">
        <f t="shared" si="49"/>
        <v>249824.96</v>
      </c>
      <c r="W129" s="43">
        <f t="shared" si="50"/>
        <v>249824.96</v>
      </c>
      <c r="X129" s="111">
        <v>1</v>
      </c>
      <c r="Y129" s="111">
        <f>P129/N129</f>
        <v>0.99929983999999994</v>
      </c>
      <c r="Z129" s="38"/>
      <c r="AA129" s="38"/>
      <c r="AB129" s="38" t="s">
        <v>513</v>
      </c>
      <c r="AC129" s="38">
        <v>90000378845</v>
      </c>
      <c r="AD129" s="38" t="s">
        <v>491</v>
      </c>
      <c r="AE129" s="38" t="s">
        <v>554</v>
      </c>
      <c r="AF129" s="48">
        <v>344.65</v>
      </c>
      <c r="AG129" s="48"/>
      <c r="AH129" s="48">
        <v>21579.369999999988</v>
      </c>
      <c r="AI129" s="38" t="s">
        <v>552</v>
      </c>
      <c r="AJ129" s="50">
        <f t="shared" si="63"/>
        <v>175.04000000000815</v>
      </c>
      <c r="AK129" s="50">
        <f t="shared" si="64"/>
        <v>0</v>
      </c>
      <c r="AL129" s="43">
        <v>75</v>
      </c>
      <c r="AM129" s="123" t="s">
        <v>522</v>
      </c>
      <c r="AN129" s="126"/>
      <c r="AO129" s="126"/>
      <c r="AP129" s="51" t="s">
        <v>67</v>
      </c>
      <c r="AQ129" s="51" t="s">
        <v>67</v>
      </c>
      <c r="AR129" s="129" t="s">
        <v>523</v>
      </c>
      <c r="AS129" s="128" t="s">
        <v>108</v>
      </c>
      <c r="AT129" s="51" t="s">
        <v>69</v>
      </c>
      <c r="AU129" s="51" t="s">
        <v>69</v>
      </c>
      <c r="AV129" s="51"/>
      <c r="AW129" s="51"/>
      <c r="AX129" s="51"/>
    </row>
    <row r="130" spans="1:50" s="53" customFormat="1" ht="51" hidden="1" customHeight="1" x14ac:dyDescent="0.25">
      <c r="A130" s="36" t="s">
        <v>56</v>
      </c>
      <c r="B130" s="38">
        <v>2014</v>
      </c>
      <c r="C130" s="38" t="s">
        <v>347</v>
      </c>
      <c r="D130" s="37" t="s">
        <v>555</v>
      </c>
      <c r="E130" s="38" t="s">
        <v>89</v>
      </c>
      <c r="F130" s="38" t="s">
        <v>90</v>
      </c>
      <c r="G130" s="90">
        <v>42017</v>
      </c>
      <c r="H130" s="90" t="s">
        <v>556</v>
      </c>
      <c r="I130" s="84"/>
      <c r="J130" s="48">
        <v>1600000</v>
      </c>
      <c r="K130" s="48">
        <v>1600000</v>
      </c>
      <c r="L130" s="69"/>
      <c r="M130" s="69"/>
      <c r="N130" s="48">
        <v>1600000</v>
      </c>
      <c r="O130" s="48">
        <v>756638.27</v>
      </c>
      <c r="P130" s="48">
        <f>685885.88+1600</f>
        <v>687485.88</v>
      </c>
      <c r="Q130" s="43">
        <f t="shared" si="57"/>
        <v>1600000</v>
      </c>
      <c r="R130" s="43">
        <f t="shared" si="57"/>
        <v>1600000</v>
      </c>
      <c r="S130" s="44">
        <f t="shared" si="65"/>
        <v>1600000</v>
      </c>
      <c r="T130" s="43">
        <f t="shared" si="47"/>
        <v>756638.27</v>
      </c>
      <c r="U130" s="44">
        <f t="shared" si="48"/>
        <v>687485.88</v>
      </c>
      <c r="V130" s="44">
        <f t="shared" si="49"/>
        <v>687485.88</v>
      </c>
      <c r="W130" s="43">
        <f t="shared" si="50"/>
        <v>687485.88</v>
      </c>
      <c r="X130" s="111">
        <v>1</v>
      </c>
      <c r="Y130" s="122">
        <f>W130/T130</f>
        <v>0.9086057463099243</v>
      </c>
      <c r="Z130" s="38"/>
      <c r="AA130" s="38"/>
      <c r="AB130" s="38" t="s">
        <v>301</v>
      </c>
      <c r="AC130" s="38" t="s">
        <v>557</v>
      </c>
      <c r="AD130" s="38" t="s">
        <v>445</v>
      </c>
      <c r="AE130" s="38" t="s">
        <v>558</v>
      </c>
      <c r="AF130" s="48">
        <v>5913.94</v>
      </c>
      <c r="AG130" s="48"/>
      <c r="AH130" s="48">
        <v>1233662.98</v>
      </c>
      <c r="AI130" s="38" t="s">
        <v>559</v>
      </c>
      <c r="AJ130" s="50">
        <f t="shared" si="63"/>
        <v>843361.73</v>
      </c>
      <c r="AK130" s="50">
        <f t="shared" si="64"/>
        <v>69152.390000000014</v>
      </c>
      <c r="AL130" s="43">
        <f>J130*0.001</f>
        <v>1600</v>
      </c>
      <c r="AM130" s="43"/>
      <c r="AN130" s="43">
        <v>912514.12</v>
      </c>
      <c r="AO130" s="43">
        <f>931081.99-AN130</f>
        <v>18567.869999999995</v>
      </c>
      <c r="AP130" s="51" t="s">
        <v>67</v>
      </c>
      <c r="AQ130" s="51" t="s">
        <v>67</v>
      </c>
      <c r="AR130" s="91" t="s">
        <v>407</v>
      </c>
      <c r="AS130" s="51" t="s">
        <v>108</v>
      </c>
      <c r="AT130" s="51"/>
      <c r="AU130" s="51"/>
      <c r="AV130" s="51"/>
      <c r="AW130" s="51"/>
      <c r="AX130" s="51"/>
    </row>
    <row r="131" spans="1:50" s="53" customFormat="1" ht="37.5" hidden="1" customHeight="1" x14ac:dyDescent="0.25">
      <c r="A131" s="36" t="s">
        <v>56</v>
      </c>
      <c r="B131" s="38">
        <v>2014</v>
      </c>
      <c r="C131" s="38" t="s">
        <v>560</v>
      </c>
      <c r="D131" s="37" t="s">
        <v>561</v>
      </c>
      <c r="E131" s="38" t="s">
        <v>89</v>
      </c>
      <c r="F131" s="38" t="s">
        <v>90</v>
      </c>
      <c r="G131" s="90">
        <v>42045</v>
      </c>
      <c r="H131" s="90">
        <v>42224</v>
      </c>
      <c r="I131" s="84"/>
      <c r="J131" s="48">
        <v>6000000</v>
      </c>
      <c r="K131" s="48">
        <v>6000000</v>
      </c>
      <c r="L131" s="69"/>
      <c r="M131" s="69"/>
      <c r="N131" s="48">
        <v>6000000</v>
      </c>
      <c r="O131" s="48">
        <f>1064554.39+1501110.42+1705702.99+6000</f>
        <v>4277367.8</v>
      </c>
      <c r="P131" s="48">
        <v>4056379.05</v>
      </c>
      <c r="Q131" s="43">
        <f t="shared" si="57"/>
        <v>6000000</v>
      </c>
      <c r="R131" s="43">
        <f t="shared" si="57"/>
        <v>6000000</v>
      </c>
      <c r="S131" s="44">
        <f t="shared" si="65"/>
        <v>6000000</v>
      </c>
      <c r="T131" s="43">
        <f t="shared" si="47"/>
        <v>4277367.8</v>
      </c>
      <c r="U131" s="44">
        <f t="shared" si="48"/>
        <v>4056379.05</v>
      </c>
      <c r="V131" s="44">
        <f t="shared" si="49"/>
        <v>4056379.05</v>
      </c>
      <c r="W131" s="43">
        <f t="shared" si="50"/>
        <v>4056379.05</v>
      </c>
      <c r="X131" s="111">
        <v>1</v>
      </c>
      <c r="Y131" s="122">
        <f>W131/T131</f>
        <v>0.94833534072052439</v>
      </c>
      <c r="Z131" s="38"/>
      <c r="AA131" s="38" t="s">
        <v>90</v>
      </c>
      <c r="AB131" s="38" t="s">
        <v>301</v>
      </c>
      <c r="AC131" s="38" t="s">
        <v>562</v>
      </c>
      <c r="AD131" s="38" t="s">
        <v>445</v>
      </c>
      <c r="AE131" s="38" t="s">
        <v>563</v>
      </c>
      <c r="AF131" s="48">
        <v>51272.14</v>
      </c>
      <c r="AG131" s="48"/>
      <c r="AH131" s="48">
        <v>2696774.67</v>
      </c>
      <c r="AI131" s="38" t="s">
        <v>564</v>
      </c>
      <c r="AJ131" s="50">
        <f>K131-O131</f>
        <v>1722632.2000000002</v>
      </c>
      <c r="AK131" s="50">
        <f>O131-P131</f>
        <v>220988.75</v>
      </c>
      <c r="AL131" s="43">
        <f>J131*0.001</f>
        <v>6000</v>
      </c>
      <c r="AM131" s="43"/>
      <c r="AN131" s="43">
        <v>899100</v>
      </c>
      <c r="AO131" s="43"/>
      <c r="AP131" s="51" t="s">
        <v>67</v>
      </c>
      <c r="AQ131" s="51" t="s">
        <v>67</v>
      </c>
      <c r="AR131" s="91" t="s">
        <v>443</v>
      </c>
      <c r="AS131" s="51" t="s">
        <v>90</v>
      </c>
      <c r="AT131" s="51"/>
      <c r="AU131" s="51"/>
      <c r="AV131" s="51"/>
      <c r="AW131" s="51"/>
      <c r="AX131" s="51"/>
    </row>
    <row r="132" spans="1:50" s="53" customFormat="1" ht="49.5" hidden="1" customHeight="1" x14ac:dyDescent="0.25">
      <c r="A132" s="36" t="s">
        <v>56</v>
      </c>
      <c r="B132" s="38">
        <v>2014</v>
      </c>
      <c r="C132" s="38" t="s">
        <v>93</v>
      </c>
      <c r="D132" s="37" t="s">
        <v>565</v>
      </c>
      <c r="E132" s="38" t="s">
        <v>89</v>
      </c>
      <c r="F132" s="38" t="s">
        <v>90</v>
      </c>
      <c r="G132" s="90">
        <v>42046</v>
      </c>
      <c r="H132" s="90" t="s">
        <v>566</v>
      </c>
      <c r="I132" s="84"/>
      <c r="J132" s="48">
        <v>4500000</v>
      </c>
      <c r="K132" s="48">
        <v>4500000</v>
      </c>
      <c r="L132" s="69"/>
      <c r="M132" s="69"/>
      <c r="N132" s="48">
        <v>4500000</v>
      </c>
      <c r="O132" s="48">
        <f>1227375.57+1232946.02+464846.39+4500</f>
        <v>2929667.98</v>
      </c>
      <c r="P132" s="48">
        <v>2190312.9700000002</v>
      </c>
      <c r="Q132" s="43">
        <f t="shared" si="57"/>
        <v>4500000</v>
      </c>
      <c r="R132" s="43">
        <f t="shared" si="57"/>
        <v>4500000</v>
      </c>
      <c r="S132" s="44">
        <f t="shared" si="65"/>
        <v>4500000</v>
      </c>
      <c r="T132" s="43">
        <f t="shared" si="47"/>
        <v>2929667.98</v>
      </c>
      <c r="U132" s="44">
        <f t="shared" si="48"/>
        <v>2190312.9700000002</v>
      </c>
      <c r="V132" s="44">
        <f t="shared" si="49"/>
        <v>2190312.9700000002</v>
      </c>
      <c r="W132" s="43">
        <f t="shared" si="50"/>
        <v>2190312.9700000002</v>
      </c>
      <c r="X132" s="111">
        <v>1</v>
      </c>
      <c r="Y132" s="122">
        <f>W132/T132</f>
        <v>0.74763180843448351</v>
      </c>
      <c r="Z132" s="38"/>
      <c r="AA132" s="38" t="s">
        <v>90</v>
      </c>
      <c r="AB132" s="38" t="s">
        <v>301</v>
      </c>
      <c r="AC132" s="38" t="s">
        <v>567</v>
      </c>
      <c r="AD132" s="38" t="s">
        <v>445</v>
      </c>
      <c r="AE132" s="38" t="s">
        <v>568</v>
      </c>
      <c r="AF132" s="48">
        <v>17226.61</v>
      </c>
      <c r="AG132" s="48"/>
      <c r="AH132" s="48">
        <v>3165442.76</v>
      </c>
      <c r="AI132" s="38" t="s">
        <v>569</v>
      </c>
      <c r="AJ132" s="50">
        <f t="shared" si="63"/>
        <v>1570332.02</v>
      </c>
      <c r="AK132" s="50">
        <f t="shared" si="64"/>
        <v>739355.00999999978</v>
      </c>
      <c r="AL132" s="43">
        <f>J132*0.001</f>
        <v>4500</v>
      </c>
      <c r="AM132" s="43"/>
      <c r="AN132" s="43"/>
      <c r="AO132" s="43"/>
      <c r="AP132" s="51" t="s">
        <v>67</v>
      </c>
      <c r="AQ132" s="51" t="s">
        <v>67</v>
      </c>
      <c r="AR132" s="91" t="s">
        <v>443</v>
      </c>
      <c r="AS132" s="51" t="s">
        <v>90</v>
      </c>
      <c r="AT132" s="51"/>
      <c r="AU132" s="51"/>
      <c r="AV132" s="51"/>
      <c r="AW132" s="51"/>
      <c r="AX132" s="51"/>
    </row>
    <row r="133" spans="1:50" s="53" customFormat="1" ht="47.25" hidden="1" customHeight="1" x14ac:dyDescent="0.25">
      <c r="A133" s="36" t="s">
        <v>56</v>
      </c>
      <c r="B133" s="38">
        <v>2014</v>
      </c>
      <c r="C133" s="38" t="s">
        <v>570</v>
      </c>
      <c r="D133" s="37" t="s">
        <v>571</v>
      </c>
      <c r="E133" s="38" t="s">
        <v>89</v>
      </c>
      <c r="F133" s="38" t="s">
        <v>90</v>
      </c>
      <c r="G133" s="90">
        <v>42177</v>
      </c>
      <c r="H133" s="90">
        <v>42296</v>
      </c>
      <c r="I133" s="84"/>
      <c r="J133" s="48">
        <v>4000000</v>
      </c>
      <c r="K133" s="48">
        <v>4000000</v>
      </c>
      <c r="L133" s="69"/>
      <c r="M133" s="69"/>
      <c r="N133" s="48">
        <v>4000000</v>
      </c>
      <c r="O133" s="48">
        <v>505280.89</v>
      </c>
      <c r="P133" s="48">
        <f>501280.89+4000</f>
        <v>505280.89</v>
      </c>
      <c r="Q133" s="43">
        <f t="shared" si="57"/>
        <v>4000000</v>
      </c>
      <c r="R133" s="43">
        <f t="shared" si="57"/>
        <v>4000000</v>
      </c>
      <c r="S133" s="44">
        <f t="shared" si="65"/>
        <v>4000000</v>
      </c>
      <c r="T133" s="43">
        <f t="shared" si="47"/>
        <v>505280.89</v>
      </c>
      <c r="U133" s="44">
        <f t="shared" si="48"/>
        <v>505280.89</v>
      </c>
      <c r="V133" s="44">
        <f t="shared" si="49"/>
        <v>505280.89</v>
      </c>
      <c r="W133" s="43">
        <f t="shared" si="50"/>
        <v>505280.89</v>
      </c>
      <c r="X133" s="111">
        <v>1</v>
      </c>
      <c r="Y133" s="122">
        <f>W133/T133</f>
        <v>1</v>
      </c>
      <c r="Z133" s="38"/>
      <c r="AA133" s="38" t="s">
        <v>90</v>
      </c>
      <c r="AB133" s="38" t="s">
        <v>301</v>
      </c>
      <c r="AC133" s="38" t="s">
        <v>572</v>
      </c>
      <c r="AD133" s="38" t="s">
        <v>445</v>
      </c>
      <c r="AE133" s="38" t="s">
        <v>573</v>
      </c>
      <c r="AF133" s="48">
        <v>53196.71</v>
      </c>
      <c r="AG133" s="48"/>
      <c r="AH133" s="48">
        <v>3898812.44</v>
      </c>
      <c r="AI133" s="38" t="s">
        <v>569</v>
      </c>
      <c r="AJ133" s="50">
        <f t="shared" si="63"/>
        <v>3494719.11</v>
      </c>
      <c r="AK133" s="50">
        <f t="shared" si="64"/>
        <v>0</v>
      </c>
      <c r="AL133" s="43">
        <f>J133*0.001</f>
        <v>4000</v>
      </c>
      <c r="AM133" s="43"/>
      <c r="AN133" s="43">
        <v>3494719.11</v>
      </c>
      <c r="AO133" s="43"/>
      <c r="AP133" s="51" t="s">
        <v>67</v>
      </c>
      <c r="AQ133" s="51" t="s">
        <v>67</v>
      </c>
      <c r="AR133" s="91" t="s">
        <v>443</v>
      </c>
      <c r="AS133" s="51" t="s">
        <v>90</v>
      </c>
      <c r="AT133" s="51"/>
      <c r="AU133" s="51"/>
      <c r="AV133" s="51"/>
      <c r="AW133" s="51"/>
      <c r="AX133" s="51"/>
    </row>
    <row r="134" spans="1:50" s="53" customFormat="1" ht="34.5" hidden="1" customHeight="1" x14ac:dyDescent="0.25">
      <c r="A134" s="36" t="s">
        <v>56</v>
      </c>
      <c r="B134" s="38">
        <v>2014</v>
      </c>
      <c r="C134" s="38" t="s">
        <v>93</v>
      </c>
      <c r="D134" s="37" t="s">
        <v>574</v>
      </c>
      <c r="E134" s="38" t="s">
        <v>89</v>
      </c>
      <c r="F134" s="38" t="s">
        <v>90</v>
      </c>
      <c r="G134" s="90">
        <v>42045</v>
      </c>
      <c r="H134" s="90">
        <v>42254</v>
      </c>
      <c r="I134" s="84"/>
      <c r="J134" s="48">
        <v>4700000</v>
      </c>
      <c r="K134" s="48">
        <v>4700000</v>
      </c>
      <c r="L134" s="69"/>
      <c r="M134" s="69"/>
      <c r="N134" s="48">
        <v>4700000</v>
      </c>
      <c r="O134" s="48">
        <f>1281054.4+979038.42+1271824.15+4700</f>
        <v>3536616.9699999997</v>
      </c>
      <c r="P134" s="48">
        <v>3521751.02</v>
      </c>
      <c r="Q134" s="43">
        <f t="shared" si="57"/>
        <v>4700000</v>
      </c>
      <c r="R134" s="43">
        <f t="shared" si="57"/>
        <v>4700000</v>
      </c>
      <c r="S134" s="44">
        <f t="shared" si="65"/>
        <v>4700000</v>
      </c>
      <c r="T134" s="43">
        <f t="shared" si="47"/>
        <v>3536616.9699999997</v>
      </c>
      <c r="U134" s="44">
        <f t="shared" si="48"/>
        <v>3521751.02</v>
      </c>
      <c r="V134" s="44">
        <f t="shared" si="49"/>
        <v>3521751.02</v>
      </c>
      <c r="W134" s="43">
        <f t="shared" si="50"/>
        <v>3521751.02</v>
      </c>
      <c r="X134" s="111">
        <v>1</v>
      </c>
      <c r="Y134" s="122">
        <f>W134/T134</f>
        <v>0.99579656204612976</v>
      </c>
      <c r="Z134" s="38"/>
      <c r="AA134" s="38" t="s">
        <v>90</v>
      </c>
      <c r="AB134" s="38" t="s">
        <v>301</v>
      </c>
      <c r="AC134" s="38" t="s">
        <v>575</v>
      </c>
      <c r="AD134" s="38" t="s">
        <v>445</v>
      </c>
      <c r="AE134" s="38" t="s">
        <v>576</v>
      </c>
      <c r="AF134" s="48">
        <v>44475.57</v>
      </c>
      <c r="AG134" s="48"/>
      <c r="AH134" s="48">
        <v>2190204.7200000002</v>
      </c>
      <c r="AI134" s="38" t="s">
        <v>564</v>
      </c>
      <c r="AJ134" s="50">
        <f t="shared" si="63"/>
        <v>1163383.0300000003</v>
      </c>
      <c r="AK134" s="50">
        <f t="shared" si="64"/>
        <v>14865.949999999721</v>
      </c>
      <c r="AL134" s="43">
        <f>J134*0.001</f>
        <v>4700</v>
      </c>
      <c r="AM134" s="43"/>
      <c r="AN134" s="43"/>
      <c r="AO134" s="43"/>
      <c r="AP134" s="51" t="s">
        <v>67</v>
      </c>
      <c r="AQ134" s="51" t="s">
        <v>67</v>
      </c>
      <c r="AR134" s="51" t="s">
        <v>577</v>
      </c>
      <c r="AS134" s="51" t="s">
        <v>90</v>
      </c>
      <c r="AT134" s="51"/>
      <c r="AU134" s="51"/>
      <c r="AV134" s="51"/>
      <c r="AW134" s="51"/>
      <c r="AX134" s="51"/>
    </row>
    <row r="135" spans="1:50" s="53" customFormat="1" ht="35.25" hidden="1" customHeight="1" x14ac:dyDescent="0.25">
      <c r="A135" s="36" t="s">
        <v>56</v>
      </c>
      <c r="B135" s="38">
        <v>2014</v>
      </c>
      <c r="C135" s="38" t="s">
        <v>560</v>
      </c>
      <c r="D135" s="37" t="s">
        <v>578</v>
      </c>
      <c r="E135" s="38" t="s">
        <v>423</v>
      </c>
      <c r="F135" s="38" t="s">
        <v>108</v>
      </c>
      <c r="G135" s="90">
        <v>42004</v>
      </c>
      <c r="H135" s="90">
        <v>42205</v>
      </c>
      <c r="I135" s="84"/>
      <c r="J135" s="48">
        <v>1500000</v>
      </c>
      <c r="K135" s="48">
        <v>1500000</v>
      </c>
      <c r="L135" s="69"/>
      <c r="M135" s="69"/>
      <c r="N135" s="48">
        <v>1500000</v>
      </c>
      <c r="O135" s="48">
        <f>1467000+1500</f>
        <v>1468500</v>
      </c>
      <c r="P135" s="48">
        <f>1467000+1500</f>
        <v>1468500</v>
      </c>
      <c r="Q135" s="43">
        <f t="shared" si="57"/>
        <v>1500000</v>
      </c>
      <c r="R135" s="43">
        <f t="shared" si="57"/>
        <v>1500000</v>
      </c>
      <c r="S135" s="44">
        <f t="shared" si="65"/>
        <v>1500000</v>
      </c>
      <c r="T135" s="43">
        <f t="shared" si="47"/>
        <v>1468500</v>
      </c>
      <c r="U135" s="44">
        <f t="shared" si="48"/>
        <v>1468500</v>
      </c>
      <c r="V135" s="44">
        <f t="shared" si="49"/>
        <v>1468500</v>
      </c>
      <c r="W135" s="43">
        <f t="shared" si="50"/>
        <v>1468500</v>
      </c>
      <c r="X135" s="111">
        <v>1</v>
      </c>
      <c r="Y135" s="122">
        <v>1</v>
      </c>
      <c r="Z135" s="38"/>
      <c r="AA135" s="38"/>
      <c r="AB135" s="38" t="s">
        <v>301</v>
      </c>
      <c r="AC135" s="38" t="s">
        <v>579</v>
      </c>
      <c r="AD135" s="38" t="s">
        <v>580</v>
      </c>
      <c r="AE135" s="38" t="s">
        <v>581</v>
      </c>
      <c r="AF135" s="48">
        <v>0</v>
      </c>
      <c r="AG135" s="48"/>
      <c r="AH135" s="48">
        <f t="shared" ref="AH135:AH136" si="66">N135-P135</f>
        <v>31500</v>
      </c>
      <c r="AI135" s="38" t="s">
        <v>582</v>
      </c>
      <c r="AJ135" s="50">
        <f t="shared" si="63"/>
        <v>31500</v>
      </c>
      <c r="AK135" s="50">
        <f t="shared" si="64"/>
        <v>0</v>
      </c>
      <c r="AL135" s="43">
        <v>1500</v>
      </c>
      <c r="AM135" s="123" t="s">
        <v>583</v>
      </c>
      <c r="AN135" s="43"/>
      <c r="AO135" s="43"/>
      <c r="AP135" s="51" t="s">
        <v>67</v>
      </c>
      <c r="AQ135" s="51" t="s">
        <v>67</v>
      </c>
      <c r="AR135" s="51" t="s">
        <v>68</v>
      </c>
      <c r="AS135" s="51"/>
      <c r="AT135" s="51" t="s">
        <v>69</v>
      </c>
      <c r="AU135" s="51" t="s">
        <v>69</v>
      </c>
      <c r="AV135" s="51"/>
      <c r="AW135" s="51"/>
      <c r="AX135" s="51"/>
    </row>
    <row r="136" spans="1:50" s="53" customFormat="1" ht="30" hidden="1" customHeight="1" x14ac:dyDescent="0.25">
      <c r="A136" s="36" t="s">
        <v>56</v>
      </c>
      <c r="B136" s="38">
        <v>2014</v>
      </c>
      <c r="C136" s="38" t="s">
        <v>61</v>
      </c>
      <c r="D136" s="37" t="s">
        <v>584</v>
      </c>
      <c r="E136" s="38" t="s">
        <v>423</v>
      </c>
      <c r="F136" s="38" t="s">
        <v>108</v>
      </c>
      <c r="G136" s="90">
        <v>41995</v>
      </c>
      <c r="H136" s="90">
        <v>42144</v>
      </c>
      <c r="I136" s="84"/>
      <c r="J136" s="48">
        <v>600000</v>
      </c>
      <c r="K136" s="48">
        <v>600000</v>
      </c>
      <c r="L136" s="69"/>
      <c r="M136" s="69"/>
      <c r="N136" s="48">
        <v>600000</v>
      </c>
      <c r="O136" s="48">
        <f>591600+600</f>
        <v>592200</v>
      </c>
      <c r="P136" s="48">
        <f>591600+600</f>
        <v>592200</v>
      </c>
      <c r="Q136" s="43">
        <f t="shared" si="57"/>
        <v>600000</v>
      </c>
      <c r="R136" s="43">
        <f t="shared" si="57"/>
        <v>600000</v>
      </c>
      <c r="S136" s="44">
        <f t="shared" si="65"/>
        <v>600000</v>
      </c>
      <c r="T136" s="43">
        <f t="shared" si="47"/>
        <v>592200</v>
      </c>
      <c r="U136" s="44">
        <f t="shared" si="48"/>
        <v>592200</v>
      </c>
      <c r="V136" s="44">
        <f t="shared" si="49"/>
        <v>592200</v>
      </c>
      <c r="W136" s="43">
        <f t="shared" si="50"/>
        <v>592200</v>
      </c>
      <c r="X136" s="111">
        <v>1</v>
      </c>
      <c r="Y136" s="122">
        <f>W136/T136</f>
        <v>1</v>
      </c>
      <c r="Z136" s="38"/>
      <c r="AA136" s="38"/>
      <c r="AB136" s="38" t="s">
        <v>301</v>
      </c>
      <c r="AC136" s="38" t="s">
        <v>585</v>
      </c>
      <c r="AD136" s="38" t="s">
        <v>586</v>
      </c>
      <c r="AE136" s="38" t="s">
        <v>587</v>
      </c>
      <c r="AF136" s="48">
        <v>0</v>
      </c>
      <c r="AG136" s="48"/>
      <c r="AH136" s="48">
        <f t="shared" si="66"/>
        <v>7800</v>
      </c>
      <c r="AI136" s="38"/>
      <c r="AJ136" s="50">
        <f t="shared" si="63"/>
        <v>7800</v>
      </c>
      <c r="AK136" s="50">
        <f t="shared" si="64"/>
        <v>0</v>
      </c>
      <c r="AL136" s="43">
        <v>600</v>
      </c>
      <c r="AM136" s="123" t="s">
        <v>583</v>
      </c>
      <c r="AN136" s="43"/>
      <c r="AO136" s="43"/>
      <c r="AP136" s="51" t="s">
        <v>67</v>
      </c>
      <c r="AQ136" s="51" t="s">
        <v>67</v>
      </c>
      <c r="AR136" s="51" t="s">
        <v>68</v>
      </c>
      <c r="AS136" s="51"/>
      <c r="AT136" s="51" t="s">
        <v>69</v>
      </c>
      <c r="AU136" s="51" t="s">
        <v>69</v>
      </c>
      <c r="AV136" s="51"/>
      <c r="AW136" s="51"/>
      <c r="AX136" s="51"/>
    </row>
    <row r="137" spans="1:50" s="53" customFormat="1" ht="60" hidden="1" customHeight="1" x14ac:dyDescent="0.25">
      <c r="A137" s="130" t="s">
        <v>56</v>
      </c>
      <c r="B137" s="38">
        <v>2015</v>
      </c>
      <c r="C137" s="38" t="s">
        <v>61</v>
      </c>
      <c r="D137" s="37" t="s">
        <v>588</v>
      </c>
      <c r="E137" s="38" t="s">
        <v>589</v>
      </c>
      <c r="F137" s="84" t="s">
        <v>167</v>
      </c>
      <c r="G137" s="121" t="s">
        <v>590</v>
      </c>
      <c r="H137" s="121" t="s">
        <v>591</v>
      </c>
      <c r="I137" s="104">
        <v>68796</v>
      </c>
      <c r="J137" s="48">
        <f>J138+J139+J140</f>
        <v>33475000</v>
      </c>
      <c r="K137" s="48">
        <f>K138+K139+K140</f>
        <v>12812175</v>
      </c>
      <c r="L137" s="69">
        <v>0</v>
      </c>
      <c r="M137" s="69">
        <v>0</v>
      </c>
      <c r="N137" s="48">
        <v>6406087.5</v>
      </c>
      <c r="O137" s="48">
        <v>12812175</v>
      </c>
      <c r="P137" s="48">
        <v>6406087.5</v>
      </c>
      <c r="Q137" s="43">
        <f>J137</f>
        <v>33475000</v>
      </c>
      <c r="R137" s="43">
        <f>K137</f>
        <v>12812175</v>
      </c>
      <c r="S137" s="44">
        <f>R137</f>
        <v>12812175</v>
      </c>
      <c r="T137" s="43">
        <f>O137</f>
        <v>12812175</v>
      </c>
      <c r="U137" s="44">
        <f>V137</f>
        <v>6406087.5</v>
      </c>
      <c r="V137" s="44">
        <f>P137</f>
        <v>6406087.5</v>
      </c>
      <c r="W137" s="44">
        <f>V137</f>
        <v>6406087.5</v>
      </c>
      <c r="X137" s="111">
        <f t="shared" ref="X137:X153" si="67">+V137/T137</f>
        <v>0.5</v>
      </c>
      <c r="Y137" s="122">
        <f>W137/T137</f>
        <v>0.5</v>
      </c>
      <c r="Z137" s="38" t="s">
        <v>592</v>
      </c>
      <c r="AA137" s="38" t="s">
        <v>593</v>
      </c>
      <c r="AB137" s="38" t="s">
        <v>594</v>
      </c>
      <c r="AC137" s="109" t="s">
        <v>595</v>
      </c>
      <c r="AD137" s="38" t="s">
        <v>596</v>
      </c>
      <c r="AE137" s="109" t="s">
        <v>597</v>
      </c>
      <c r="AF137" s="48">
        <v>16.8</v>
      </c>
      <c r="AG137" s="48"/>
      <c r="AH137" s="48">
        <v>6406087.5</v>
      </c>
      <c r="AI137" s="38"/>
      <c r="AJ137" s="50">
        <f t="shared" si="63"/>
        <v>0</v>
      </c>
      <c r="AK137" s="50">
        <f t="shared" si="64"/>
        <v>6406087.5</v>
      </c>
      <c r="AL137" s="43">
        <f>J137*0.001</f>
        <v>33475</v>
      </c>
      <c r="AM137" s="43"/>
      <c r="AN137" s="43">
        <v>0</v>
      </c>
      <c r="AO137" s="43"/>
      <c r="AP137" s="85"/>
      <c r="AQ137" s="51" t="s">
        <v>273</v>
      </c>
      <c r="AR137" s="51"/>
      <c r="AS137" s="51"/>
      <c r="AT137" s="51"/>
      <c r="AU137" s="51"/>
      <c r="AV137" s="51"/>
      <c r="AW137" s="51"/>
      <c r="AX137" s="51"/>
    </row>
    <row r="138" spans="1:50" s="53" customFormat="1" ht="30" hidden="1" x14ac:dyDescent="0.25">
      <c r="A138" s="132"/>
      <c r="B138" s="38">
        <v>2015</v>
      </c>
      <c r="C138" s="38" t="s">
        <v>61</v>
      </c>
      <c r="D138" s="120" t="s">
        <v>598</v>
      </c>
      <c r="E138" s="38"/>
      <c r="F138" s="84" t="s">
        <v>167</v>
      </c>
      <c r="G138" s="131"/>
      <c r="H138" s="131"/>
      <c r="I138" s="104"/>
      <c r="J138" s="48">
        <v>4450000</v>
      </c>
      <c r="K138" s="48">
        <v>0</v>
      </c>
      <c r="L138" s="69"/>
      <c r="M138" s="69"/>
      <c r="N138" s="48"/>
      <c r="O138" s="48"/>
      <c r="P138" s="48"/>
      <c r="Q138" s="43"/>
      <c r="R138" s="43"/>
      <c r="S138" s="44"/>
      <c r="T138" s="43"/>
      <c r="U138" s="44"/>
      <c r="V138" s="44"/>
      <c r="W138" s="44"/>
      <c r="X138" s="111"/>
      <c r="Y138" s="122"/>
      <c r="Z138" s="38"/>
      <c r="AA138" s="38"/>
      <c r="AB138" s="38"/>
      <c r="AC138" s="109"/>
      <c r="AD138" s="38"/>
      <c r="AE138" s="109"/>
      <c r="AF138" s="48"/>
      <c r="AG138" s="48"/>
      <c r="AH138" s="48"/>
      <c r="AI138" s="38"/>
      <c r="AJ138" s="50"/>
      <c r="AK138" s="50"/>
      <c r="AL138" s="43"/>
      <c r="AM138" s="43"/>
      <c r="AN138" s="43"/>
      <c r="AO138" s="43"/>
      <c r="AP138" s="85"/>
      <c r="AQ138" s="51"/>
      <c r="AR138" s="51"/>
      <c r="AS138" s="51"/>
      <c r="AT138" s="51"/>
      <c r="AU138" s="51"/>
      <c r="AV138" s="51"/>
      <c r="AW138" s="51"/>
      <c r="AX138" s="51"/>
    </row>
    <row r="139" spans="1:50" s="53" customFormat="1" ht="45" hidden="1" x14ac:dyDescent="0.25">
      <c r="A139" s="132"/>
      <c r="B139" s="38">
        <v>2015</v>
      </c>
      <c r="C139" s="38" t="s">
        <v>61</v>
      </c>
      <c r="D139" s="120" t="s">
        <v>599</v>
      </c>
      <c r="E139" s="38"/>
      <c r="F139" s="84" t="s">
        <v>167</v>
      </c>
      <c r="G139" s="131"/>
      <c r="H139" s="131"/>
      <c r="I139" s="104"/>
      <c r="J139" s="48">
        <v>2200000</v>
      </c>
      <c r="K139" s="48">
        <v>0</v>
      </c>
      <c r="L139" s="69"/>
      <c r="M139" s="69"/>
      <c r="N139" s="48"/>
      <c r="O139" s="48"/>
      <c r="P139" s="48"/>
      <c r="Q139" s="43"/>
      <c r="R139" s="43"/>
      <c r="S139" s="44"/>
      <c r="T139" s="43"/>
      <c r="U139" s="44"/>
      <c r="V139" s="44"/>
      <c r="W139" s="44"/>
      <c r="X139" s="111"/>
      <c r="Y139" s="122"/>
      <c r="Z139" s="38"/>
      <c r="AA139" s="38"/>
      <c r="AB139" s="38"/>
      <c r="AC139" s="109"/>
      <c r="AD139" s="38"/>
      <c r="AE139" s="109"/>
      <c r="AF139" s="48"/>
      <c r="AG139" s="48"/>
      <c r="AH139" s="48"/>
      <c r="AI139" s="38"/>
      <c r="AJ139" s="50"/>
      <c r="AK139" s="50"/>
      <c r="AL139" s="43"/>
      <c r="AM139" s="43"/>
      <c r="AN139" s="43"/>
      <c r="AO139" s="43"/>
      <c r="AP139" s="85"/>
      <c r="AQ139" s="51"/>
      <c r="AR139" s="51"/>
      <c r="AS139" s="51"/>
      <c r="AT139" s="51"/>
      <c r="AU139" s="51"/>
      <c r="AV139" s="51"/>
      <c r="AW139" s="51"/>
      <c r="AX139" s="51"/>
    </row>
    <row r="140" spans="1:50" s="53" customFormat="1" ht="30" hidden="1" x14ac:dyDescent="0.25">
      <c r="A140" s="133"/>
      <c r="B140" s="38">
        <v>2015</v>
      </c>
      <c r="C140" s="38" t="s">
        <v>61</v>
      </c>
      <c r="D140" s="120" t="s">
        <v>600</v>
      </c>
      <c r="E140" s="38"/>
      <c r="F140" s="84" t="s">
        <v>167</v>
      </c>
      <c r="G140" s="131"/>
      <c r="H140" s="131"/>
      <c r="I140" s="104"/>
      <c r="J140" s="48">
        <v>26825000</v>
      </c>
      <c r="K140" s="48">
        <v>12812175</v>
      </c>
      <c r="L140" s="69"/>
      <c r="M140" s="69"/>
      <c r="N140" s="48"/>
      <c r="O140" s="48"/>
      <c r="P140" s="48"/>
      <c r="Q140" s="43"/>
      <c r="R140" s="43"/>
      <c r="S140" s="44"/>
      <c r="T140" s="43"/>
      <c r="U140" s="44"/>
      <c r="V140" s="44"/>
      <c r="W140" s="44"/>
      <c r="X140" s="111"/>
      <c r="Y140" s="122"/>
      <c r="Z140" s="38"/>
      <c r="AA140" s="38"/>
      <c r="AB140" s="38"/>
      <c r="AC140" s="109"/>
      <c r="AD140" s="38"/>
      <c r="AE140" s="109"/>
      <c r="AF140" s="48"/>
      <c r="AG140" s="48"/>
      <c r="AH140" s="48"/>
      <c r="AI140" s="38"/>
      <c r="AJ140" s="50"/>
      <c r="AK140" s="50"/>
      <c r="AL140" s="43"/>
      <c r="AM140" s="43"/>
      <c r="AN140" s="43"/>
      <c r="AO140" s="43"/>
      <c r="AP140" s="85"/>
      <c r="AQ140" s="51"/>
      <c r="AR140" s="51"/>
      <c r="AS140" s="51"/>
      <c r="AT140" s="51"/>
      <c r="AU140" s="51"/>
      <c r="AV140" s="51"/>
      <c r="AW140" s="51"/>
      <c r="AX140" s="51"/>
    </row>
    <row r="141" spans="1:50" s="53" customFormat="1" ht="45" hidden="1" x14ac:dyDescent="0.25">
      <c r="A141" s="36" t="s">
        <v>56</v>
      </c>
      <c r="B141" s="38">
        <v>2015</v>
      </c>
      <c r="C141" s="38" t="s">
        <v>93</v>
      </c>
      <c r="D141" s="37" t="s">
        <v>601</v>
      </c>
      <c r="E141" s="38" t="s">
        <v>89</v>
      </c>
      <c r="F141" s="38" t="s">
        <v>90</v>
      </c>
      <c r="G141" s="142" t="s">
        <v>602</v>
      </c>
      <c r="H141" s="142">
        <v>42491</v>
      </c>
      <c r="I141" s="104">
        <v>74733</v>
      </c>
      <c r="J141" s="48">
        <v>1100000</v>
      </c>
      <c r="K141" s="48">
        <v>1100000</v>
      </c>
      <c r="L141" s="69">
        <v>0</v>
      </c>
      <c r="M141" s="69">
        <v>0</v>
      </c>
      <c r="N141" s="48">
        <v>549450</v>
      </c>
      <c r="O141" s="48">
        <v>1098900</v>
      </c>
      <c r="P141" s="48">
        <v>0</v>
      </c>
      <c r="Q141" s="43">
        <f>J141</f>
        <v>1100000</v>
      </c>
      <c r="R141" s="43">
        <f>K141</f>
        <v>1100000</v>
      </c>
      <c r="S141" s="44">
        <f>R141</f>
        <v>1100000</v>
      </c>
      <c r="T141" s="43">
        <f>O141</f>
        <v>1098900</v>
      </c>
      <c r="U141" s="44">
        <f>V141</f>
        <v>0</v>
      </c>
      <c r="V141" s="44">
        <f>P141</f>
        <v>0</v>
      </c>
      <c r="W141" s="44">
        <f>V141</f>
        <v>0</v>
      </c>
      <c r="X141" s="111">
        <f t="shared" si="67"/>
        <v>0</v>
      </c>
      <c r="Y141" s="122">
        <f>W141/T141</f>
        <v>0</v>
      </c>
      <c r="Z141" s="38" t="s">
        <v>603</v>
      </c>
      <c r="AA141" s="38" t="s">
        <v>93</v>
      </c>
      <c r="AB141" s="38" t="s">
        <v>604</v>
      </c>
      <c r="AC141" s="109" t="s">
        <v>605</v>
      </c>
      <c r="AD141" s="38" t="s">
        <v>606</v>
      </c>
      <c r="AE141" s="109" t="s">
        <v>607</v>
      </c>
      <c r="AF141" s="48">
        <v>0</v>
      </c>
      <c r="AG141" s="48"/>
      <c r="AH141" s="48">
        <v>549450</v>
      </c>
      <c r="AI141" s="38"/>
      <c r="AJ141" s="50">
        <f t="shared" si="63"/>
        <v>1100</v>
      </c>
      <c r="AK141" s="50">
        <f t="shared" si="64"/>
        <v>1098900</v>
      </c>
      <c r="AL141" s="43">
        <f>J141*0.001</f>
        <v>1100</v>
      </c>
      <c r="AM141" s="43"/>
      <c r="AN141" s="43">
        <v>0</v>
      </c>
      <c r="AO141" s="43"/>
      <c r="AP141" s="85"/>
      <c r="AQ141" s="51" t="s">
        <v>273</v>
      </c>
      <c r="AR141" s="51"/>
      <c r="AS141" s="51"/>
      <c r="AT141" s="51"/>
      <c r="AU141" s="51"/>
      <c r="AV141" s="51"/>
      <c r="AW141" s="51"/>
      <c r="AX141" s="51"/>
    </row>
    <row r="142" spans="1:50" s="53" customFormat="1" ht="45" hidden="1" x14ac:dyDescent="0.25">
      <c r="A142" s="130" t="s">
        <v>56</v>
      </c>
      <c r="B142" s="38">
        <v>2015</v>
      </c>
      <c r="C142" s="38" t="s">
        <v>93</v>
      </c>
      <c r="D142" s="37" t="s">
        <v>608</v>
      </c>
      <c r="E142" s="38" t="s">
        <v>59</v>
      </c>
      <c r="F142" s="38" t="s">
        <v>90</v>
      </c>
      <c r="G142" s="142" t="s">
        <v>602</v>
      </c>
      <c r="H142" s="142">
        <v>42644</v>
      </c>
      <c r="I142" s="104">
        <v>1583803</v>
      </c>
      <c r="J142" s="48">
        <f>J143+J144</f>
        <v>328792469</v>
      </c>
      <c r="K142" s="48">
        <f>K143+K144</f>
        <v>336539805.87</v>
      </c>
      <c r="L142" s="69">
        <v>72515836.719999999</v>
      </c>
      <c r="M142" s="69">
        <v>1366574.86</v>
      </c>
      <c r="N142" s="48">
        <v>75409156.060000002</v>
      </c>
      <c r="O142" s="48">
        <v>181946121.37</v>
      </c>
      <c r="P142" s="48">
        <v>0</v>
      </c>
      <c r="Q142" s="43">
        <f>J142</f>
        <v>328792469</v>
      </c>
      <c r="R142" s="43">
        <f>K142</f>
        <v>336539805.87</v>
      </c>
      <c r="S142" s="44">
        <f>R142</f>
        <v>336539805.87</v>
      </c>
      <c r="T142" s="43">
        <f>O142</f>
        <v>181946121.37</v>
      </c>
      <c r="U142" s="44">
        <f>V142</f>
        <v>0</v>
      </c>
      <c r="V142" s="44">
        <f>P142</f>
        <v>0</v>
      </c>
      <c r="W142" s="44">
        <f>V142</f>
        <v>0</v>
      </c>
      <c r="X142" s="111">
        <f t="shared" si="67"/>
        <v>0</v>
      </c>
      <c r="Y142" s="122">
        <f>W142/T142</f>
        <v>0</v>
      </c>
      <c r="Z142" s="38" t="s">
        <v>609</v>
      </c>
      <c r="AA142" s="38" t="s">
        <v>93</v>
      </c>
      <c r="AB142" s="38" t="s">
        <v>604</v>
      </c>
      <c r="AC142" s="109" t="s">
        <v>610</v>
      </c>
      <c r="AD142" s="38" t="s">
        <v>611</v>
      </c>
      <c r="AE142" s="109" t="s">
        <v>612</v>
      </c>
      <c r="AF142" s="48">
        <v>90623.73</v>
      </c>
      <c r="AG142" s="48"/>
      <c r="AH142" s="48">
        <v>75499780.790000007</v>
      </c>
      <c r="AI142" s="38"/>
      <c r="AJ142" s="50">
        <f t="shared" si="63"/>
        <v>154593684.5</v>
      </c>
      <c r="AK142" s="50">
        <f t="shared" si="64"/>
        <v>181946121.37</v>
      </c>
      <c r="AL142" s="43">
        <f>J142*0.001</f>
        <v>328792.46899999998</v>
      </c>
      <c r="AM142" s="43"/>
      <c r="AN142" s="43">
        <v>69417732.160999998</v>
      </c>
      <c r="AO142" s="43"/>
      <c r="AP142" s="85"/>
      <c r="AQ142" s="51" t="s">
        <v>273</v>
      </c>
      <c r="AR142" s="51"/>
      <c r="AS142" s="51"/>
      <c r="AT142" s="51"/>
      <c r="AU142" s="51"/>
      <c r="AV142" s="51"/>
      <c r="AW142" s="51"/>
      <c r="AX142" s="51"/>
    </row>
    <row r="143" spans="1:50" s="53" customFormat="1" ht="30" hidden="1" x14ac:dyDescent="0.25">
      <c r="A143" s="132"/>
      <c r="B143" s="38">
        <v>2015</v>
      </c>
      <c r="C143" s="38" t="s">
        <v>93</v>
      </c>
      <c r="D143" s="120" t="s">
        <v>608</v>
      </c>
      <c r="E143" s="38"/>
      <c r="F143" s="38" t="s">
        <v>90</v>
      </c>
      <c r="G143" s="134"/>
      <c r="H143" s="134"/>
      <c r="I143" s="104"/>
      <c r="J143" s="48">
        <v>251602469</v>
      </c>
      <c r="K143" s="48">
        <f>181946121.37+72515836.72</f>
        <v>254461958.09</v>
      </c>
      <c r="L143" s="69"/>
      <c r="M143" s="69"/>
      <c r="N143" s="48"/>
      <c r="O143" s="48"/>
      <c r="P143" s="48"/>
      <c r="Q143" s="43"/>
      <c r="R143" s="43"/>
      <c r="S143" s="44"/>
      <c r="T143" s="43"/>
      <c r="U143" s="44"/>
      <c r="V143" s="44"/>
      <c r="W143" s="44"/>
      <c r="X143" s="111"/>
      <c r="Y143" s="122"/>
      <c r="Z143" s="38"/>
      <c r="AA143" s="38"/>
      <c r="AB143" s="38"/>
      <c r="AC143" s="109"/>
      <c r="AD143" s="38"/>
      <c r="AE143" s="109"/>
      <c r="AF143" s="48"/>
      <c r="AG143" s="48"/>
      <c r="AH143" s="48"/>
      <c r="AI143" s="38"/>
      <c r="AJ143" s="50"/>
      <c r="AK143" s="50"/>
      <c r="AL143" s="43"/>
      <c r="AM143" s="43"/>
      <c r="AN143" s="43"/>
      <c r="AO143" s="43"/>
      <c r="AP143" s="85"/>
      <c r="AQ143" s="51"/>
      <c r="AR143" s="51"/>
      <c r="AS143" s="51"/>
      <c r="AT143" s="51"/>
      <c r="AU143" s="51"/>
      <c r="AV143" s="51"/>
      <c r="AW143" s="51"/>
      <c r="AX143" s="51"/>
    </row>
    <row r="144" spans="1:50" s="53" customFormat="1" ht="45" hidden="1" x14ac:dyDescent="0.25">
      <c r="A144" s="133"/>
      <c r="B144" s="38">
        <v>2015</v>
      </c>
      <c r="C144" s="38" t="s">
        <v>93</v>
      </c>
      <c r="D144" s="120" t="s">
        <v>613</v>
      </c>
      <c r="E144" s="38" t="s">
        <v>422</v>
      </c>
      <c r="F144" s="38" t="s">
        <v>90</v>
      </c>
      <c r="G144" s="134" t="s">
        <v>602</v>
      </c>
      <c r="H144" s="134">
        <v>42430</v>
      </c>
      <c r="I144" s="104">
        <v>1583803</v>
      </c>
      <c r="J144" s="48">
        <v>77190000</v>
      </c>
      <c r="K144" s="48">
        <f>77099823+4978024.78</f>
        <v>82077847.780000001</v>
      </c>
      <c r="L144" s="69">
        <v>4978024.78</v>
      </c>
      <c r="M144" s="69">
        <v>0</v>
      </c>
      <c r="N144" s="48">
        <v>77099823</v>
      </c>
      <c r="O144" s="48">
        <v>77099823</v>
      </c>
      <c r="P144" s="48">
        <v>26326160.780000001</v>
      </c>
      <c r="Q144" s="43">
        <v>77177000</v>
      </c>
      <c r="R144" s="43">
        <v>82077847.780000001</v>
      </c>
      <c r="S144" s="44">
        <v>77099823</v>
      </c>
      <c r="T144" s="43">
        <v>77099823</v>
      </c>
      <c r="U144" s="44">
        <v>26326160.780000001</v>
      </c>
      <c r="V144" s="44">
        <v>26326160.780000001</v>
      </c>
      <c r="W144" s="44">
        <v>26326160.780000001</v>
      </c>
      <c r="X144" s="111">
        <f>+V144/T144</f>
        <v>0.34145552811450686</v>
      </c>
      <c r="Y144" s="122">
        <f>W144/T144</f>
        <v>0.34145552811450686</v>
      </c>
      <c r="Z144" s="38"/>
      <c r="AA144" s="38" t="s">
        <v>93</v>
      </c>
      <c r="AB144" s="38" t="s">
        <v>604</v>
      </c>
      <c r="AC144" s="109" t="s">
        <v>614</v>
      </c>
      <c r="AD144" s="38" t="s">
        <v>606</v>
      </c>
      <c r="AE144" s="109" t="s">
        <v>615</v>
      </c>
      <c r="AF144" s="48">
        <v>35156.019999999997</v>
      </c>
      <c r="AG144" s="48"/>
      <c r="AH144" s="48">
        <v>50808818.239999995</v>
      </c>
      <c r="AI144" s="38"/>
      <c r="AJ144" s="50"/>
      <c r="AK144" s="50"/>
      <c r="AL144" s="43"/>
      <c r="AM144" s="43"/>
      <c r="AN144" s="43">
        <v>0</v>
      </c>
      <c r="AO144" s="43"/>
      <c r="AP144" s="85"/>
      <c r="AQ144" s="51"/>
      <c r="AR144" s="51"/>
      <c r="AS144" s="51"/>
      <c r="AT144" s="51"/>
      <c r="AU144" s="51"/>
      <c r="AV144" s="51"/>
      <c r="AW144" s="51"/>
      <c r="AX144" s="51"/>
    </row>
    <row r="145" spans="1:50" s="53" customFormat="1" ht="60" hidden="1" customHeight="1" x14ac:dyDescent="0.25">
      <c r="A145" s="36" t="s">
        <v>56</v>
      </c>
      <c r="B145" s="38">
        <v>2015</v>
      </c>
      <c r="C145" s="38" t="s">
        <v>61</v>
      </c>
      <c r="D145" s="37" t="s">
        <v>616</v>
      </c>
      <c r="E145" s="38" t="s">
        <v>422</v>
      </c>
      <c r="F145" s="38" t="s">
        <v>57</v>
      </c>
      <c r="G145" s="121" t="s">
        <v>590</v>
      </c>
      <c r="H145" s="121" t="s">
        <v>617</v>
      </c>
      <c r="I145" s="104">
        <v>23832</v>
      </c>
      <c r="J145" s="48">
        <v>11300000</v>
      </c>
      <c r="K145" s="48">
        <f>6500000</f>
        <v>6500000</v>
      </c>
      <c r="L145" s="69">
        <v>4788700</v>
      </c>
      <c r="M145" s="69">
        <v>0</v>
      </c>
      <c r="N145" s="48">
        <v>5644350</v>
      </c>
      <c r="O145" s="48">
        <v>6500000</v>
      </c>
      <c r="P145" s="48">
        <v>0</v>
      </c>
      <c r="Q145" s="43">
        <f t="shared" ref="Q145:R153" si="68">J145</f>
        <v>11300000</v>
      </c>
      <c r="R145" s="43">
        <f t="shared" si="68"/>
        <v>6500000</v>
      </c>
      <c r="S145" s="44">
        <f t="shared" ref="S145:S153" si="69">R145</f>
        <v>6500000</v>
      </c>
      <c r="T145" s="43">
        <f t="shared" ref="T145:T153" si="70">O145</f>
        <v>6500000</v>
      </c>
      <c r="U145" s="44">
        <f t="shared" ref="U145:U153" si="71">V145</f>
        <v>0</v>
      </c>
      <c r="V145" s="44">
        <f t="shared" ref="V145:V153" si="72">P145</f>
        <v>0</v>
      </c>
      <c r="W145" s="44">
        <f t="shared" ref="W145:W153" si="73">V145</f>
        <v>0</v>
      </c>
      <c r="X145" s="111">
        <f t="shared" si="67"/>
        <v>0</v>
      </c>
      <c r="Y145" s="122">
        <f>W145/T145</f>
        <v>0</v>
      </c>
      <c r="Z145" s="38" t="s">
        <v>618</v>
      </c>
      <c r="AA145" s="38" t="s">
        <v>61</v>
      </c>
      <c r="AB145" s="109" t="s">
        <v>619</v>
      </c>
      <c r="AC145" s="109" t="s">
        <v>620</v>
      </c>
      <c r="AD145" s="38" t="s">
        <v>621</v>
      </c>
      <c r="AE145" s="109" t="s">
        <v>622</v>
      </c>
      <c r="AF145" s="48">
        <v>8043.2</v>
      </c>
      <c r="AG145" s="48"/>
      <c r="AH145" s="48">
        <v>5652393.2000000002</v>
      </c>
      <c r="AI145" s="38"/>
      <c r="AJ145" s="50">
        <f t="shared" si="63"/>
        <v>0</v>
      </c>
      <c r="AK145" s="50">
        <f t="shared" si="64"/>
        <v>6500000</v>
      </c>
      <c r="AL145" s="43">
        <f t="shared" ref="AL145:AL153" si="74">J145*0.001</f>
        <v>11300</v>
      </c>
      <c r="AM145" s="43"/>
      <c r="AN145" s="43">
        <v>4788700</v>
      </c>
      <c r="AO145" s="43"/>
      <c r="AP145" s="85"/>
      <c r="AQ145" s="51" t="s">
        <v>273</v>
      </c>
      <c r="AR145" s="51"/>
      <c r="AS145" s="51"/>
      <c r="AT145" s="51"/>
      <c r="AU145" s="51"/>
      <c r="AV145" s="51"/>
      <c r="AW145" s="51"/>
      <c r="AX145" s="51"/>
    </row>
    <row r="146" spans="1:50" s="53" customFormat="1" ht="60" hidden="1" customHeight="1" x14ac:dyDescent="0.25">
      <c r="A146" s="36" t="s">
        <v>56</v>
      </c>
      <c r="B146" s="38">
        <v>2015</v>
      </c>
      <c r="C146" s="38" t="s">
        <v>61</v>
      </c>
      <c r="D146" s="37" t="s">
        <v>623</v>
      </c>
      <c r="E146" s="38" t="s">
        <v>89</v>
      </c>
      <c r="F146" s="38" t="s">
        <v>57</v>
      </c>
      <c r="G146" s="142" t="s">
        <v>602</v>
      </c>
      <c r="H146" s="142">
        <v>42522</v>
      </c>
      <c r="I146" s="104">
        <v>23832</v>
      </c>
      <c r="J146" s="48">
        <v>3400000</v>
      </c>
      <c r="K146" s="48">
        <v>3396600</v>
      </c>
      <c r="L146" s="69">
        <v>0</v>
      </c>
      <c r="M146" s="69">
        <v>0</v>
      </c>
      <c r="N146" s="48">
        <v>1698300</v>
      </c>
      <c r="O146" s="48">
        <v>3396600</v>
      </c>
      <c r="P146" s="48">
        <v>1018979.97</v>
      </c>
      <c r="Q146" s="43">
        <f t="shared" si="68"/>
        <v>3400000</v>
      </c>
      <c r="R146" s="43">
        <f t="shared" si="68"/>
        <v>3396600</v>
      </c>
      <c r="S146" s="44">
        <f t="shared" si="69"/>
        <v>3396600</v>
      </c>
      <c r="T146" s="43">
        <f t="shared" si="70"/>
        <v>3396600</v>
      </c>
      <c r="U146" s="44">
        <f t="shared" si="71"/>
        <v>1018979.97</v>
      </c>
      <c r="V146" s="44">
        <f t="shared" si="72"/>
        <v>1018979.97</v>
      </c>
      <c r="W146" s="44">
        <f t="shared" si="73"/>
        <v>1018979.97</v>
      </c>
      <c r="X146" s="111">
        <f t="shared" si="67"/>
        <v>0.2999999911676382</v>
      </c>
      <c r="Y146" s="122">
        <f>W146/T146</f>
        <v>0.2999999911676382</v>
      </c>
      <c r="Z146" s="38" t="s">
        <v>624</v>
      </c>
      <c r="AA146" s="38" t="s">
        <v>61</v>
      </c>
      <c r="AB146" s="38" t="s">
        <v>619</v>
      </c>
      <c r="AC146" s="109" t="s">
        <v>625</v>
      </c>
      <c r="AD146" s="38" t="s">
        <v>621</v>
      </c>
      <c r="AE146" s="109" t="s">
        <v>626</v>
      </c>
      <c r="AF146" s="48">
        <v>2420.08</v>
      </c>
      <c r="AG146" s="48"/>
      <c r="AH146" s="48">
        <v>1700720.08</v>
      </c>
      <c r="AI146" s="38"/>
      <c r="AJ146" s="50">
        <f t="shared" si="63"/>
        <v>0</v>
      </c>
      <c r="AK146" s="50">
        <f t="shared" si="64"/>
        <v>2377620.0300000003</v>
      </c>
      <c r="AL146" s="43">
        <f t="shared" si="74"/>
        <v>3400</v>
      </c>
      <c r="AM146" s="43"/>
      <c r="AN146" s="43">
        <v>0</v>
      </c>
      <c r="AO146" s="43"/>
      <c r="AP146" s="85"/>
      <c r="AQ146" s="51" t="s">
        <v>273</v>
      </c>
      <c r="AR146" s="51"/>
      <c r="AS146" s="51"/>
      <c r="AT146" s="51"/>
      <c r="AU146" s="51"/>
      <c r="AV146" s="51"/>
      <c r="AW146" s="51"/>
      <c r="AX146" s="51"/>
    </row>
    <row r="147" spans="1:50" s="53" customFormat="1" ht="60" hidden="1" customHeight="1" x14ac:dyDescent="0.25">
      <c r="A147" s="36" t="s">
        <v>56</v>
      </c>
      <c r="B147" s="38">
        <v>2015</v>
      </c>
      <c r="C147" s="38" t="s">
        <v>61</v>
      </c>
      <c r="D147" s="37" t="s">
        <v>627</v>
      </c>
      <c r="E147" s="38" t="s">
        <v>89</v>
      </c>
      <c r="F147" s="38" t="s">
        <v>57</v>
      </c>
      <c r="G147" s="121" t="s">
        <v>590</v>
      </c>
      <c r="H147" s="121" t="s">
        <v>591</v>
      </c>
      <c r="I147" s="104">
        <v>23832</v>
      </c>
      <c r="J147" s="48">
        <v>1500000</v>
      </c>
      <c r="K147" s="48">
        <f>1309175.22</f>
        <v>1309175.22</v>
      </c>
      <c r="L147" s="69">
        <v>0</v>
      </c>
      <c r="M147" s="69">
        <v>0</v>
      </c>
      <c r="N147" s="48">
        <v>749250</v>
      </c>
      <c r="O147" s="48">
        <v>1309175.22</v>
      </c>
      <c r="P147" s="48">
        <v>392752.57</v>
      </c>
      <c r="Q147" s="43">
        <f t="shared" si="68"/>
        <v>1500000</v>
      </c>
      <c r="R147" s="43">
        <f t="shared" si="68"/>
        <v>1309175.22</v>
      </c>
      <c r="S147" s="44">
        <f t="shared" si="69"/>
        <v>1309175.22</v>
      </c>
      <c r="T147" s="43">
        <f t="shared" si="70"/>
        <v>1309175.22</v>
      </c>
      <c r="U147" s="44">
        <f t="shared" si="71"/>
        <v>392752.57</v>
      </c>
      <c r="V147" s="44">
        <f t="shared" si="72"/>
        <v>392752.57</v>
      </c>
      <c r="W147" s="44">
        <f t="shared" si="73"/>
        <v>392752.57</v>
      </c>
      <c r="X147" s="111">
        <f t="shared" si="67"/>
        <v>0.30000000305535879</v>
      </c>
      <c r="Y147" s="122">
        <f>W147/T147</f>
        <v>0.30000000305535879</v>
      </c>
      <c r="Z147" s="38" t="s">
        <v>628</v>
      </c>
      <c r="AA147" s="38" t="s">
        <v>61</v>
      </c>
      <c r="AB147" s="38" t="s">
        <v>619</v>
      </c>
      <c r="AC147" s="109" t="s">
        <v>629</v>
      </c>
      <c r="AD147" s="38" t="s">
        <v>621</v>
      </c>
      <c r="AE147" s="109" t="s">
        <v>630</v>
      </c>
      <c r="AF147" s="48">
        <v>1011.71</v>
      </c>
      <c r="AG147" s="48"/>
      <c r="AH147" s="48">
        <v>357509.14</v>
      </c>
      <c r="AI147" s="38"/>
      <c r="AJ147" s="50">
        <f t="shared" si="63"/>
        <v>0</v>
      </c>
      <c r="AK147" s="50">
        <f t="shared" si="64"/>
        <v>916422.64999999991</v>
      </c>
      <c r="AL147" s="43">
        <f t="shared" si="74"/>
        <v>1500</v>
      </c>
      <c r="AM147" s="43"/>
      <c r="AN147" s="43">
        <v>189324.78000000003</v>
      </c>
      <c r="AO147" s="43"/>
      <c r="AP147" s="85"/>
      <c r="AQ147" s="51" t="s">
        <v>273</v>
      </c>
      <c r="AR147" s="51"/>
      <c r="AS147" s="51"/>
      <c r="AT147" s="51"/>
      <c r="AU147" s="51"/>
      <c r="AV147" s="51"/>
      <c r="AW147" s="51"/>
      <c r="AX147" s="51"/>
    </row>
    <row r="148" spans="1:50" s="53" customFormat="1" ht="60" hidden="1" customHeight="1" x14ac:dyDescent="0.25">
      <c r="A148" s="36" t="s">
        <v>56</v>
      </c>
      <c r="B148" s="38">
        <v>2015</v>
      </c>
      <c r="C148" s="38" t="s">
        <v>61</v>
      </c>
      <c r="D148" s="37" t="s">
        <v>631</v>
      </c>
      <c r="E148" s="38" t="s">
        <v>59</v>
      </c>
      <c r="F148" s="38" t="s">
        <v>90</v>
      </c>
      <c r="G148" s="143" t="s">
        <v>602</v>
      </c>
      <c r="H148" s="143">
        <v>42614</v>
      </c>
      <c r="I148" s="104">
        <v>1134842</v>
      </c>
      <c r="J148" s="48">
        <v>16000000</v>
      </c>
      <c r="K148" s="48">
        <f>12928626.35</f>
        <v>12928626.35</v>
      </c>
      <c r="L148" s="69">
        <v>0</v>
      </c>
      <c r="M148" s="69">
        <v>0</v>
      </c>
      <c r="N148" s="48">
        <v>4795200</v>
      </c>
      <c r="O148" s="48">
        <v>12928626.35</v>
      </c>
      <c r="P148" s="48">
        <v>0</v>
      </c>
      <c r="Q148" s="43">
        <f t="shared" si="68"/>
        <v>16000000</v>
      </c>
      <c r="R148" s="43">
        <f t="shared" si="68"/>
        <v>12928626.35</v>
      </c>
      <c r="S148" s="44">
        <f t="shared" si="69"/>
        <v>12928626.35</v>
      </c>
      <c r="T148" s="43">
        <f t="shared" si="70"/>
        <v>12928626.35</v>
      </c>
      <c r="U148" s="44">
        <f t="shared" si="71"/>
        <v>0</v>
      </c>
      <c r="V148" s="44">
        <f t="shared" si="72"/>
        <v>0</v>
      </c>
      <c r="W148" s="44">
        <f t="shared" si="73"/>
        <v>0</v>
      </c>
      <c r="X148" s="111">
        <f t="shared" si="67"/>
        <v>0</v>
      </c>
      <c r="Y148" s="122">
        <f>W148/T148</f>
        <v>0</v>
      </c>
      <c r="Z148" s="38" t="s">
        <v>632</v>
      </c>
      <c r="AA148" s="38" t="s">
        <v>593</v>
      </c>
      <c r="AB148" s="38" t="s">
        <v>604</v>
      </c>
      <c r="AC148" s="109" t="s">
        <v>633</v>
      </c>
      <c r="AD148" s="38" t="s">
        <v>606</v>
      </c>
      <c r="AE148" s="109" t="s">
        <v>634</v>
      </c>
      <c r="AF148" s="48">
        <v>0</v>
      </c>
      <c r="AG148" s="48"/>
      <c r="AH148" s="48">
        <v>4795200</v>
      </c>
      <c r="AI148" s="38"/>
      <c r="AJ148" s="50">
        <f t="shared" si="63"/>
        <v>0</v>
      </c>
      <c r="AK148" s="50">
        <f t="shared" si="64"/>
        <v>12928626.35</v>
      </c>
      <c r="AL148" s="43">
        <f t="shared" si="74"/>
        <v>16000</v>
      </c>
      <c r="AM148" s="43"/>
      <c r="AN148" s="43">
        <v>3055373.6500000004</v>
      </c>
      <c r="AO148" s="43"/>
      <c r="AP148" s="85"/>
      <c r="AQ148" s="51" t="s">
        <v>273</v>
      </c>
      <c r="AR148" s="51"/>
      <c r="AS148" s="51"/>
      <c r="AT148" s="51"/>
      <c r="AU148" s="51"/>
      <c r="AV148" s="51"/>
      <c r="AW148" s="51"/>
      <c r="AX148" s="51"/>
    </row>
    <row r="149" spans="1:50" s="53" customFormat="1" ht="60" hidden="1" customHeight="1" x14ac:dyDescent="0.25">
      <c r="A149" s="36" t="s">
        <v>56</v>
      </c>
      <c r="B149" s="38">
        <v>2015</v>
      </c>
      <c r="C149" s="38" t="s">
        <v>560</v>
      </c>
      <c r="D149" s="37" t="s">
        <v>635</v>
      </c>
      <c r="E149" s="38"/>
      <c r="F149" s="38" t="s">
        <v>108</v>
      </c>
      <c r="G149" s="143"/>
      <c r="H149" s="143"/>
      <c r="I149" s="104"/>
      <c r="J149" s="48">
        <v>200000</v>
      </c>
      <c r="K149" s="48">
        <v>0</v>
      </c>
      <c r="L149" s="69"/>
      <c r="M149" s="69"/>
      <c r="N149" s="48"/>
      <c r="O149" s="48"/>
      <c r="P149" s="48"/>
      <c r="Q149" s="43">
        <f t="shared" si="68"/>
        <v>200000</v>
      </c>
      <c r="R149" s="43">
        <f t="shared" si="68"/>
        <v>0</v>
      </c>
      <c r="S149" s="44">
        <f t="shared" si="69"/>
        <v>0</v>
      </c>
      <c r="T149" s="43">
        <f t="shared" si="70"/>
        <v>0</v>
      </c>
      <c r="U149" s="44">
        <f t="shared" si="71"/>
        <v>0</v>
      </c>
      <c r="V149" s="44">
        <f t="shared" si="72"/>
        <v>0</v>
      </c>
      <c r="W149" s="44">
        <f t="shared" si="73"/>
        <v>0</v>
      </c>
      <c r="X149" s="111"/>
      <c r="Y149" s="122"/>
      <c r="Z149" s="38"/>
      <c r="AA149" s="38"/>
      <c r="AB149" s="38"/>
      <c r="AC149" s="109"/>
      <c r="AD149" s="38"/>
      <c r="AE149" s="109"/>
      <c r="AF149" s="48"/>
      <c r="AG149" s="48"/>
      <c r="AH149" s="48"/>
      <c r="AI149" s="38"/>
      <c r="AJ149" s="50"/>
      <c r="AK149" s="50"/>
      <c r="AL149" s="43">
        <f t="shared" si="74"/>
        <v>200</v>
      </c>
      <c r="AM149" s="43"/>
      <c r="AN149" s="43"/>
      <c r="AO149" s="43"/>
      <c r="AP149" s="85"/>
      <c r="AQ149" s="51"/>
      <c r="AR149" s="51"/>
      <c r="AS149" s="51"/>
      <c r="AT149" s="51"/>
      <c r="AU149" s="51"/>
      <c r="AV149" s="51"/>
      <c r="AW149" s="51"/>
      <c r="AX149" s="51"/>
    </row>
    <row r="150" spans="1:50" s="53" customFormat="1" ht="60" hidden="1" customHeight="1" x14ac:dyDescent="0.25">
      <c r="A150" s="36" t="s">
        <v>56</v>
      </c>
      <c r="B150" s="38">
        <v>2015</v>
      </c>
      <c r="C150" s="38" t="s">
        <v>70</v>
      </c>
      <c r="D150" s="37" t="s">
        <v>636</v>
      </c>
      <c r="E150" s="38" t="s">
        <v>637</v>
      </c>
      <c r="F150" s="38" t="s">
        <v>90</v>
      </c>
      <c r="G150" s="143" t="s">
        <v>602</v>
      </c>
      <c r="H150" s="143">
        <v>42491</v>
      </c>
      <c r="I150" s="104"/>
      <c r="J150" s="48">
        <v>120000</v>
      </c>
      <c r="K150" s="48">
        <f>77149.09</f>
        <v>77149.09</v>
      </c>
      <c r="L150" s="69">
        <v>0</v>
      </c>
      <c r="M150" s="69">
        <v>0</v>
      </c>
      <c r="N150" s="48">
        <v>59940</v>
      </c>
      <c r="O150" s="48">
        <v>77149.09</v>
      </c>
      <c r="P150" s="48">
        <v>0</v>
      </c>
      <c r="Q150" s="43">
        <f t="shared" si="68"/>
        <v>120000</v>
      </c>
      <c r="R150" s="43">
        <f t="shared" si="68"/>
        <v>77149.09</v>
      </c>
      <c r="S150" s="44">
        <f t="shared" si="69"/>
        <v>77149.09</v>
      </c>
      <c r="T150" s="43">
        <f t="shared" si="70"/>
        <v>77149.09</v>
      </c>
      <c r="U150" s="44">
        <f t="shared" si="71"/>
        <v>0</v>
      </c>
      <c r="V150" s="44">
        <f t="shared" si="72"/>
        <v>0</v>
      </c>
      <c r="W150" s="44">
        <f t="shared" si="73"/>
        <v>0</v>
      </c>
      <c r="X150" s="111">
        <f t="shared" si="67"/>
        <v>0</v>
      </c>
      <c r="Y150" s="122">
        <f>W150/T150</f>
        <v>0</v>
      </c>
      <c r="Z150" s="38" t="s">
        <v>638</v>
      </c>
      <c r="AA150" s="38" t="s">
        <v>593</v>
      </c>
      <c r="AB150" s="38" t="s">
        <v>604</v>
      </c>
      <c r="AC150" s="109" t="s">
        <v>639</v>
      </c>
      <c r="AD150" s="38" t="s">
        <v>606</v>
      </c>
      <c r="AE150" s="109" t="s">
        <v>640</v>
      </c>
      <c r="AF150" s="48">
        <v>0</v>
      </c>
      <c r="AG150" s="48"/>
      <c r="AH150" s="48">
        <v>59940</v>
      </c>
      <c r="AI150" s="38"/>
      <c r="AJ150" s="50">
        <f t="shared" si="63"/>
        <v>0</v>
      </c>
      <c r="AK150" s="50">
        <f t="shared" si="64"/>
        <v>77149.09</v>
      </c>
      <c r="AL150" s="43">
        <f t="shared" si="74"/>
        <v>120</v>
      </c>
      <c r="AM150" s="43"/>
      <c r="AN150" s="43">
        <v>42730.91</v>
      </c>
      <c r="AO150" s="43"/>
      <c r="AP150" s="85"/>
      <c r="AQ150" s="51" t="s">
        <v>273</v>
      </c>
      <c r="AR150" s="51"/>
      <c r="AS150" s="51"/>
      <c r="AT150" s="51"/>
      <c r="AU150" s="51"/>
      <c r="AV150" s="51"/>
      <c r="AW150" s="51"/>
      <c r="AX150" s="51"/>
    </row>
    <row r="151" spans="1:50" s="53" customFormat="1" ht="60" hidden="1" customHeight="1" x14ac:dyDescent="0.25">
      <c r="A151" s="36" t="s">
        <v>56</v>
      </c>
      <c r="B151" s="38">
        <v>2015</v>
      </c>
      <c r="C151" s="38" t="s">
        <v>560</v>
      </c>
      <c r="D151" s="37" t="s">
        <v>641</v>
      </c>
      <c r="E151" s="38"/>
      <c r="F151" s="38" t="s">
        <v>108</v>
      </c>
      <c r="G151" s="143"/>
      <c r="H151" s="143"/>
      <c r="I151" s="104"/>
      <c r="J151" s="48">
        <v>2500000</v>
      </c>
      <c r="K151" s="48">
        <v>0</v>
      </c>
      <c r="L151" s="69"/>
      <c r="M151" s="69"/>
      <c r="N151" s="48"/>
      <c r="O151" s="48"/>
      <c r="P151" s="48"/>
      <c r="Q151" s="43">
        <f t="shared" si="68"/>
        <v>2500000</v>
      </c>
      <c r="R151" s="43">
        <f t="shared" si="68"/>
        <v>0</v>
      </c>
      <c r="S151" s="44">
        <f t="shared" si="69"/>
        <v>0</v>
      </c>
      <c r="T151" s="43">
        <f t="shared" si="70"/>
        <v>0</v>
      </c>
      <c r="U151" s="44">
        <f t="shared" si="71"/>
        <v>0</v>
      </c>
      <c r="V151" s="44">
        <f t="shared" si="72"/>
        <v>0</v>
      </c>
      <c r="W151" s="44">
        <f t="shared" si="73"/>
        <v>0</v>
      </c>
      <c r="X151" s="111"/>
      <c r="Y151" s="122"/>
      <c r="Z151" s="38"/>
      <c r="AA151" s="38"/>
      <c r="AB151" s="38"/>
      <c r="AC151" s="109"/>
      <c r="AD151" s="38"/>
      <c r="AE151" s="109"/>
      <c r="AF151" s="48"/>
      <c r="AG151" s="48"/>
      <c r="AH151" s="48"/>
      <c r="AI151" s="38"/>
      <c r="AJ151" s="50"/>
      <c r="AK151" s="50"/>
      <c r="AL151" s="43">
        <f t="shared" si="74"/>
        <v>2500</v>
      </c>
      <c r="AM151" s="43"/>
      <c r="AN151" s="43"/>
      <c r="AO151" s="43"/>
      <c r="AP151" s="85"/>
      <c r="AQ151" s="51"/>
      <c r="AR151" s="51"/>
      <c r="AS151" s="51"/>
      <c r="AT151" s="51"/>
      <c r="AU151" s="51"/>
      <c r="AV151" s="51"/>
      <c r="AW151" s="51"/>
      <c r="AX151" s="51"/>
    </row>
    <row r="152" spans="1:50" s="53" customFormat="1" ht="60" hidden="1" customHeight="1" x14ac:dyDescent="0.25">
      <c r="A152" s="36" t="s">
        <v>56</v>
      </c>
      <c r="B152" s="38">
        <v>2015</v>
      </c>
      <c r="C152" s="38" t="s">
        <v>347</v>
      </c>
      <c r="D152" s="37" t="s">
        <v>642</v>
      </c>
      <c r="E152" s="38" t="s">
        <v>222</v>
      </c>
      <c r="F152" s="38" t="s">
        <v>167</v>
      </c>
      <c r="G152" s="143" t="s">
        <v>602</v>
      </c>
      <c r="H152" s="142">
        <v>42461</v>
      </c>
      <c r="I152" s="104">
        <v>68796</v>
      </c>
      <c r="J152" s="48">
        <v>20175000</v>
      </c>
      <c r="K152" s="48">
        <f>20154825</f>
        <v>20154825</v>
      </c>
      <c r="L152" s="69">
        <v>0</v>
      </c>
      <c r="M152" s="69">
        <v>0</v>
      </c>
      <c r="N152" s="48">
        <v>10077412.5</v>
      </c>
      <c r="O152" s="48">
        <v>20154825</v>
      </c>
      <c r="P152" s="48">
        <v>10077412.5</v>
      </c>
      <c r="Q152" s="43">
        <f t="shared" si="68"/>
        <v>20175000</v>
      </c>
      <c r="R152" s="43">
        <f t="shared" si="68"/>
        <v>20154825</v>
      </c>
      <c r="S152" s="44">
        <f t="shared" si="69"/>
        <v>20154825</v>
      </c>
      <c r="T152" s="43">
        <f t="shared" si="70"/>
        <v>20154825</v>
      </c>
      <c r="U152" s="44">
        <f t="shared" si="71"/>
        <v>10077412.5</v>
      </c>
      <c r="V152" s="44">
        <f t="shared" si="72"/>
        <v>10077412.5</v>
      </c>
      <c r="W152" s="44">
        <f t="shared" si="73"/>
        <v>10077412.5</v>
      </c>
      <c r="X152" s="111">
        <f t="shared" si="67"/>
        <v>0.5</v>
      </c>
      <c r="Y152" s="122">
        <f t="shared" ref="Y152:Y153" si="75">W152/T152</f>
        <v>0.5</v>
      </c>
      <c r="Z152" s="38" t="s">
        <v>643</v>
      </c>
      <c r="AA152" s="38" t="s">
        <v>644</v>
      </c>
      <c r="AB152" s="38" t="s">
        <v>645</v>
      </c>
      <c r="AC152" s="109" t="s">
        <v>646</v>
      </c>
      <c r="AD152" s="38" t="s">
        <v>596</v>
      </c>
      <c r="AE152" s="109" t="s">
        <v>647</v>
      </c>
      <c r="AF152" s="48">
        <v>10.68</v>
      </c>
      <c r="AG152" s="48"/>
      <c r="AH152" s="48">
        <v>10077412.5</v>
      </c>
      <c r="AI152" s="38"/>
      <c r="AJ152" s="50">
        <f t="shared" si="63"/>
        <v>0</v>
      </c>
      <c r="AK152" s="50">
        <f t="shared" si="64"/>
        <v>10077412.5</v>
      </c>
      <c r="AL152" s="43">
        <f t="shared" si="74"/>
        <v>20175</v>
      </c>
      <c r="AM152" s="43"/>
      <c r="AN152" s="43">
        <v>0</v>
      </c>
      <c r="AO152" s="43"/>
      <c r="AP152" s="85"/>
      <c r="AQ152" s="51" t="s">
        <v>273</v>
      </c>
      <c r="AR152" s="51"/>
      <c r="AS152" s="51"/>
      <c r="AT152" s="51"/>
      <c r="AU152" s="51"/>
      <c r="AV152" s="51"/>
      <c r="AW152" s="51"/>
      <c r="AX152" s="51"/>
    </row>
    <row r="153" spans="1:50" s="53" customFormat="1" ht="60" hidden="1" customHeight="1" x14ac:dyDescent="0.25">
      <c r="A153" s="36" t="s">
        <v>56</v>
      </c>
      <c r="B153" s="38">
        <v>2015</v>
      </c>
      <c r="C153" s="38" t="s">
        <v>73</v>
      </c>
      <c r="D153" s="37" t="s">
        <v>648</v>
      </c>
      <c r="E153" s="38"/>
      <c r="F153" s="38" t="s">
        <v>90</v>
      </c>
      <c r="G153" s="143">
        <v>42309</v>
      </c>
      <c r="H153" s="143">
        <v>42644</v>
      </c>
      <c r="I153" s="104">
        <v>12300</v>
      </c>
      <c r="J153" s="48">
        <v>0</v>
      </c>
      <c r="K153" s="48">
        <v>23350000</v>
      </c>
      <c r="L153" s="69">
        <v>0</v>
      </c>
      <c r="M153" s="69">
        <v>0</v>
      </c>
      <c r="N153" s="48">
        <v>6997995</v>
      </c>
      <c r="O153" s="48">
        <v>23326650</v>
      </c>
      <c r="P153" s="48">
        <v>0</v>
      </c>
      <c r="Q153" s="43">
        <f t="shared" si="68"/>
        <v>0</v>
      </c>
      <c r="R153" s="43">
        <f t="shared" si="68"/>
        <v>23350000</v>
      </c>
      <c r="S153" s="44">
        <f t="shared" si="69"/>
        <v>23350000</v>
      </c>
      <c r="T153" s="43">
        <f t="shared" si="70"/>
        <v>23326650</v>
      </c>
      <c r="U153" s="44">
        <f t="shared" si="71"/>
        <v>0</v>
      </c>
      <c r="V153" s="44">
        <f t="shared" si="72"/>
        <v>0</v>
      </c>
      <c r="W153" s="44">
        <f t="shared" si="73"/>
        <v>0</v>
      </c>
      <c r="X153" s="111">
        <f t="shared" si="67"/>
        <v>0</v>
      </c>
      <c r="Y153" s="122">
        <f t="shared" si="75"/>
        <v>0</v>
      </c>
      <c r="Z153" s="38" t="s">
        <v>649</v>
      </c>
      <c r="AA153" s="38" t="s">
        <v>593</v>
      </c>
      <c r="AB153" s="38" t="s">
        <v>604</v>
      </c>
      <c r="AC153" s="38">
        <v>70086628595</v>
      </c>
      <c r="AD153" s="38" t="s">
        <v>650</v>
      </c>
      <c r="AE153" s="109" t="s">
        <v>651</v>
      </c>
      <c r="AF153" s="48">
        <v>257.41000000000003</v>
      </c>
      <c r="AG153" s="48"/>
      <c r="AH153" s="48">
        <v>6998252.4100000001</v>
      </c>
      <c r="AI153" s="38"/>
      <c r="AJ153" s="50"/>
      <c r="AK153" s="50">
        <f t="shared" si="64"/>
        <v>23326650</v>
      </c>
      <c r="AL153" s="43">
        <f t="shared" si="74"/>
        <v>0</v>
      </c>
      <c r="AM153" s="43"/>
      <c r="AN153" s="43">
        <v>0</v>
      </c>
      <c r="AO153" s="43"/>
      <c r="AP153" s="85"/>
      <c r="AQ153" s="51"/>
      <c r="AR153" s="51"/>
      <c r="AS153" s="51"/>
      <c r="AT153" s="51"/>
      <c r="AU153" s="51"/>
      <c r="AV153" s="51"/>
      <c r="AW153" s="51"/>
      <c r="AX153" s="51"/>
    </row>
    <row r="154" spans="1:50" hidden="1" x14ac:dyDescent="0.25">
      <c r="A154" s="135"/>
      <c r="B154" s="136"/>
      <c r="C154" s="2"/>
      <c r="D154" s="2"/>
      <c r="E154" s="2"/>
      <c r="F154" s="2"/>
      <c r="J154" s="137">
        <f>SUBTOTAL(9,J10:J153)</f>
        <v>300000000</v>
      </c>
      <c r="K154" s="137">
        <f>SUBTOTAL(9,K10:K136)</f>
        <v>300000000</v>
      </c>
      <c r="N154" s="137">
        <f t="shared" ref="N154:W154" si="76">SUBTOTAL(9,N10:N136)</f>
        <v>300000000</v>
      </c>
      <c r="O154" s="137">
        <f t="shared" si="76"/>
        <v>288324774.54000002</v>
      </c>
      <c r="P154" s="137">
        <f t="shared" si="76"/>
        <v>283457936.53000003</v>
      </c>
      <c r="Q154" s="137">
        <f t="shared" si="76"/>
        <v>300000000</v>
      </c>
      <c r="R154" s="137">
        <f t="shared" si="76"/>
        <v>300000000</v>
      </c>
      <c r="S154" s="137">
        <f t="shared" si="76"/>
        <v>298350000</v>
      </c>
      <c r="T154" s="137">
        <f t="shared" si="76"/>
        <v>288324774.54000002</v>
      </c>
      <c r="U154" s="137">
        <f t="shared" si="76"/>
        <v>283457936.53000003</v>
      </c>
      <c r="V154" s="137">
        <f t="shared" si="76"/>
        <v>283457936.53000003</v>
      </c>
      <c r="W154" s="137">
        <f t="shared" si="76"/>
        <v>283457936.53000003</v>
      </c>
      <c r="X154" s="138"/>
      <c r="AJ154" s="137">
        <f>SUBTOTAL(9,AJ10:AJ136)</f>
        <v>11675225.459999993</v>
      </c>
      <c r="AK154" s="137">
        <f>SUBTOTAL(9,AK10:AK136)</f>
        <v>4866838.0099999979</v>
      </c>
      <c r="AN154" s="137">
        <f>SUBTOTAL(9,AN10:AN136)</f>
        <v>2039236.94</v>
      </c>
      <c r="AO154" s="137">
        <f>SUBTOTAL(9,AO10:AO136)</f>
        <v>3919333.03</v>
      </c>
    </row>
    <row r="155" spans="1:50" hidden="1" x14ac:dyDescent="0.25">
      <c r="A155" s="2"/>
      <c r="B155" s="2"/>
      <c r="C155" s="2"/>
      <c r="D155" s="2"/>
      <c r="E155" s="2"/>
      <c r="F155" s="2"/>
      <c r="J155" s="13"/>
      <c r="K155" s="13"/>
      <c r="N155" s="13"/>
      <c r="O155" s="13"/>
      <c r="P155" s="13"/>
      <c r="Q155" s="13"/>
      <c r="R155" s="13"/>
      <c r="S155" s="13"/>
      <c r="T155" s="13"/>
      <c r="U155" s="13"/>
      <c r="V155" s="13"/>
      <c r="W155" s="13"/>
    </row>
    <row r="156" spans="1:50" hidden="1" x14ac:dyDescent="0.25">
      <c r="I156" s="139"/>
      <c r="J156" s="137"/>
      <c r="O156" s="140">
        <f>J154-O154</f>
        <v>11675225.459999979</v>
      </c>
      <c r="P156" s="140">
        <f>O154-P154</f>
        <v>4866838.0099999905</v>
      </c>
      <c r="Q156" s="13"/>
    </row>
    <row r="157" spans="1:50" x14ac:dyDescent="0.25">
      <c r="I157" s="139"/>
      <c r="J157" s="137"/>
      <c r="K157" s="137"/>
      <c r="L157" s="141"/>
      <c r="P157" s="137"/>
      <c r="Q157" s="13"/>
    </row>
    <row r="158" spans="1:50" x14ac:dyDescent="0.25">
      <c r="I158" s="139"/>
      <c r="J158" s="137"/>
      <c r="K158" s="137"/>
      <c r="L158" s="141"/>
      <c r="P158" s="137"/>
      <c r="Q158" s="13"/>
    </row>
    <row r="159" spans="1:50" x14ac:dyDescent="0.25">
      <c r="I159" s="139"/>
      <c r="J159" s="137"/>
      <c r="K159" s="137"/>
      <c r="L159" s="141"/>
      <c r="P159" s="137"/>
      <c r="Q159" s="13"/>
    </row>
    <row r="160" spans="1:50" x14ac:dyDescent="0.25">
      <c r="I160" s="139"/>
      <c r="J160" s="137"/>
      <c r="K160" s="137"/>
      <c r="L160" s="141"/>
      <c r="P160" s="137"/>
      <c r="Q160" s="13"/>
    </row>
    <row r="161" spans="9:17" x14ac:dyDescent="0.25">
      <c r="I161" s="139"/>
      <c r="J161" s="137"/>
      <c r="K161" s="137"/>
      <c r="L161" s="141"/>
      <c r="P161" s="137"/>
      <c r="Q161" s="13"/>
    </row>
    <row r="162" spans="9:17" x14ac:dyDescent="0.25">
      <c r="Q162" s="13"/>
    </row>
    <row r="163" spans="9:17" x14ac:dyDescent="0.25">
      <c r="Q163" s="13"/>
    </row>
    <row r="164" spans="9:17" x14ac:dyDescent="0.25">
      <c r="Q164" s="137"/>
    </row>
  </sheetData>
  <sheetProtection password="CB20" sheet="1" objects="1" scenarios="1" autoFilter="0"/>
  <autoFilter ref="A9:AX156">
    <filterColumn colId="0">
      <customFilters>
        <customFilter operator="notEqual" val=" "/>
      </customFilters>
    </filterColumn>
    <filterColumn colId="1">
      <filters>
        <filter val="2009"/>
      </filters>
    </filterColumn>
    <filterColumn colId="37" showButton="0"/>
  </autoFilter>
  <mergeCells count="165">
    <mergeCell ref="A137:A140"/>
    <mergeCell ref="A142:A144"/>
    <mergeCell ref="A115:A117"/>
    <mergeCell ref="B115:B117"/>
    <mergeCell ref="C115:C117"/>
    <mergeCell ref="A118:A120"/>
    <mergeCell ref="B118:B120"/>
    <mergeCell ref="C118:C120"/>
    <mergeCell ref="A100:A103"/>
    <mergeCell ref="B100:B103"/>
    <mergeCell ref="C100:C103"/>
    <mergeCell ref="A111:A113"/>
    <mergeCell ref="B111:B113"/>
    <mergeCell ref="C111:C113"/>
    <mergeCell ref="A92:A94"/>
    <mergeCell ref="B92:B94"/>
    <mergeCell ref="C92:C94"/>
    <mergeCell ref="A96:A99"/>
    <mergeCell ref="B96:B99"/>
    <mergeCell ref="C96:C99"/>
    <mergeCell ref="M84:M85"/>
    <mergeCell ref="N84:N85"/>
    <mergeCell ref="Q84:Q85"/>
    <mergeCell ref="R84:R85"/>
    <mergeCell ref="Z84:Z85"/>
    <mergeCell ref="AA84:AA85"/>
    <mergeCell ref="F84:F85"/>
    <mergeCell ref="G84:G85"/>
    <mergeCell ref="H84:H85"/>
    <mergeCell ref="I84:I85"/>
    <mergeCell ref="J84:J85"/>
    <mergeCell ref="K84:K85"/>
    <mergeCell ref="AF63:AF66"/>
    <mergeCell ref="AG63:AG66"/>
    <mergeCell ref="AH63:AH66"/>
    <mergeCell ref="AO63:AO66"/>
    <mergeCell ref="AF70:AF71"/>
    <mergeCell ref="A84:A85"/>
    <mergeCell ref="B84:B85"/>
    <mergeCell ref="C84:C85"/>
    <mergeCell ref="D84:D85"/>
    <mergeCell ref="E84:E85"/>
    <mergeCell ref="AF39:AF40"/>
    <mergeCell ref="AG39:AG40"/>
    <mergeCell ref="AH39:AH40"/>
    <mergeCell ref="AI39:AI40"/>
    <mergeCell ref="A56:A58"/>
    <mergeCell ref="B56:B58"/>
    <mergeCell ref="C56:C58"/>
    <mergeCell ref="D56:D58"/>
    <mergeCell ref="E56:E58"/>
    <mergeCell ref="Z39:Z40"/>
    <mergeCell ref="AA39:AA40"/>
    <mergeCell ref="AB39:AB40"/>
    <mergeCell ref="AC39:AC40"/>
    <mergeCell ref="AD39:AD40"/>
    <mergeCell ref="AE39:AE40"/>
    <mergeCell ref="W32:W33"/>
    <mergeCell ref="Z32:Z33"/>
    <mergeCell ref="AA32:AA33"/>
    <mergeCell ref="A39:A40"/>
    <mergeCell ref="B39:B40"/>
    <mergeCell ref="C39:C40"/>
    <mergeCell ref="D39:D40"/>
    <mergeCell ref="E39:E40"/>
    <mergeCell ref="F39:F40"/>
    <mergeCell ref="I39:I40"/>
    <mergeCell ref="I32:I33"/>
    <mergeCell ref="O32:O33"/>
    <mergeCell ref="P32:P33"/>
    <mergeCell ref="T32:T33"/>
    <mergeCell ref="U32:U33"/>
    <mergeCell ref="V32:V33"/>
    <mergeCell ref="A32:A33"/>
    <mergeCell ref="B32:B33"/>
    <mergeCell ref="C32:C33"/>
    <mergeCell ref="D32:D33"/>
    <mergeCell ref="E32:E33"/>
    <mergeCell ref="F32:F33"/>
    <mergeCell ref="AC14:AC15"/>
    <mergeCell ref="AD14:AD15"/>
    <mergeCell ref="AE14:AE15"/>
    <mergeCell ref="AI14:AI15"/>
    <mergeCell ref="Z30:Z31"/>
    <mergeCell ref="AA30:AA31"/>
    <mergeCell ref="U14:U15"/>
    <mergeCell ref="V14:V15"/>
    <mergeCell ref="W14:W15"/>
    <mergeCell ref="Z14:Z15"/>
    <mergeCell ref="AA14:AA15"/>
    <mergeCell ref="AB14:AB15"/>
    <mergeCell ref="AH11:AH13"/>
    <mergeCell ref="AI11:AI13"/>
    <mergeCell ref="A14:A15"/>
    <mergeCell ref="B14:B15"/>
    <mergeCell ref="C14:C15"/>
    <mergeCell ref="E14:E15"/>
    <mergeCell ref="F14:F15"/>
    <mergeCell ref="O14:O15"/>
    <mergeCell ref="P14:P15"/>
    <mergeCell ref="T14:T15"/>
    <mergeCell ref="AB11:AB13"/>
    <mergeCell ref="AC11:AC13"/>
    <mergeCell ref="AD11:AD13"/>
    <mergeCell ref="AE11:AE13"/>
    <mergeCell ref="AF11:AF13"/>
    <mergeCell ref="AG11:AG13"/>
    <mergeCell ref="V11:V13"/>
    <mergeCell ref="W11:W13"/>
    <mergeCell ref="X11:X13"/>
    <mergeCell ref="Y11:Y13"/>
    <mergeCell ref="Z11:Z13"/>
    <mergeCell ref="AA11:AA13"/>
    <mergeCell ref="AV8:AV9"/>
    <mergeCell ref="AW8:AW9"/>
    <mergeCell ref="AX8:AX9"/>
    <mergeCell ref="A11:A13"/>
    <mergeCell ref="B11:B13"/>
    <mergeCell ref="C11:C13"/>
    <mergeCell ref="E11:E13"/>
    <mergeCell ref="F11:F13"/>
    <mergeCell ref="T11:T13"/>
    <mergeCell ref="U11:U13"/>
    <mergeCell ref="AP8:AP9"/>
    <mergeCell ref="AQ8:AQ9"/>
    <mergeCell ref="AR8:AR9"/>
    <mergeCell ref="AS8:AS9"/>
    <mergeCell ref="AT8:AT9"/>
    <mergeCell ref="AU8:AU9"/>
    <mergeCell ref="AH8:AH9"/>
    <mergeCell ref="AI8:AI9"/>
    <mergeCell ref="AJ8:AJ9"/>
    <mergeCell ref="AK8:AK9"/>
    <mergeCell ref="AL8:AM9"/>
    <mergeCell ref="AN8:AO8"/>
    <mergeCell ref="AB8:AB9"/>
    <mergeCell ref="AC8:AC9"/>
    <mergeCell ref="AD8:AD9"/>
    <mergeCell ref="AE8:AE9"/>
    <mergeCell ref="AF8:AF9"/>
    <mergeCell ref="AG8:AG9"/>
    <mergeCell ref="M8:M9"/>
    <mergeCell ref="N8:N9"/>
    <mergeCell ref="O8:O9"/>
    <mergeCell ref="P8:P9"/>
    <mergeCell ref="Q8:X8"/>
    <mergeCell ref="Z8:AA8"/>
    <mergeCell ref="G8:G9"/>
    <mergeCell ref="H8:H9"/>
    <mergeCell ref="I8:I9"/>
    <mergeCell ref="J8:J9"/>
    <mergeCell ref="K8:K9"/>
    <mergeCell ref="L8:L9"/>
    <mergeCell ref="A8:A9"/>
    <mergeCell ref="B8:B9"/>
    <mergeCell ref="C8:C9"/>
    <mergeCell ref="D8:D9"/>
    <mergeCell ref="E8:E9"/>
    <mergeCell ref="F8:F9"/>
    <mergeCell ref="N2:P2"/>
    <mergeCell ref="C3:I3"/>
    <mergeCell ref="N3:P3"/>
    <mergeCell ref="C4:E4"/>
    <mergeCell ref="G4:I5"/>
    <mergeCell ref="N4:P4"/>
  </mergeCells>
  <conditionalFormatting sqref="AQ10 AQ134:AQ153 AQ86:AQ92 AQ60:AQ84 AQ41:AQ57">
    <cfRule type="containsText" dxfId="195" priority="25" stopIfTrue="1" operator="containsText" text="DEFINICIÓN">
      <formula>NOT(ISERROR(SEARCH("DEFINICIÓN",AQ10)))</formula>
    </cfRule>
    <cfRule type="containsText" dxfId="194" priority="26" operator="containsText" text="CANCELADA">
      <formula>NOT(ISERROR(SEARCH("CANCELADA",AQ10)))</formula>
    </cfRule>
    <cfRule type="containsText" dxfId="193" priority="27" stopIfTrue="1" operator="containsText" text="EN PROCESO">
      <formula>NOT(ISERROR(SEARCH("EN PROCESO",AQ10)))</formula>
    </cfRule>
    <cfRule type="containsText" dxfId="192" priority="28" operator="containsText" text="TERMINADA">
      <formula>NOT(ISERROR(SEARCH("TERMINADA",AQ10)))</formula>
    </cfRule>
  </conditionalFormatting>
  <conditionalFormatting sqref="AQ11">
    <cfRule type="containsText" dxfId="191" priority="21" stopIfTrue="1" operator="containsText" text="DEFINICIÓN">
      <formula>NOT(ISERROR(SEARCH("DEFINICIÓN",AQ11)))</formula>
    </cfRule>
    <cfRule type="containsText" dxfId="190" priority="22" operator="containsText" text="CANCELADA">
      <formula>NOT(ISERROR(SEARCH("CANCELADA",AQ11)))</formula>
    </cfRule>
    <cfRule type="containsText" dxfId="189" priority="23" stopIfTrue="1" operator="containsText" text="EN PROCESO">
      <formula>NOT(ISERROR(SEARCH("EN PROCESO",AQ11)))</formula>
    </cfRule>
    <cfRule type="containsText" dxfId="188" priority="24" operator="containsText" text="TERMINADA">
      <formula>NOT(ISERROR(SEARCH("TERMINADA",AQ11)))</formula>
    </cfRule>
  </conditionalFormatting>
  <conditionalFormatting sqref="AQ118 AQ34:AQ39 AQ14 AQ16:AQ32 AQ104:AQ111 AQ95:AQ96 AQ100 AQ121:AQ132 AQ114:AQ115">
    <cfRule type="containsText" dxfId="187" priority="17" stopIfTrue="1" operator="containsText" text="DEFINICIÓN">
      <formula>NOT(ISERROR(SEARCH("DEFINICIÓN",AQ14)))</formula>
    </cfRule>
    <cfRule type="containsText" dxfId="186" priority="18" operator="containsText" text="CANCELADA">
      <formula>NOT(ISERROR(SEARCH("CANCELADA",AQ14)))</formula>
    </cfRule>
    <cfRule type="containsText" dxfId="185" priority="19" stopIfTrue="1" operator="containsText" text="EN PROCESO">
      <formula>NOT(ISERROR(SEARCH("EN PROCESO",AQ14)))</formula>
    </cfRule>
    <cfRule type="containsText" dxfId="184" priority="20" operator="containsText" text="TERMINADA">
      <formula>NOT(ISERROR(SEARCH("TERMINADA",AQ14)))</formula>
    </cfRule>
  </conditionalFormatting>
  <conditionalFormatting sqref="AQ59">
    <cfRule type="containsText" dxfId="183" priority="13" stopIfTrue="1" operator="containsText" text="DEFINICIÓN">
      <formula>NOT(ISERROR(SEARCH("DEFINICIÓN",AQ59)))</formula>
    </cfRule>
    <cfRule type="containsText" dxfId="182" priority="14" operator="containsText" text="CANCELADA">
      <formula>NOT(ISERROR(SEARCH("CANCELADA",AQ59)))</formula>
    </cfRule>
    <cfRule type="containsText" dxfId="181" priority="15" stopIfTrue="1" operator="containsText" text="EN PROCESO">
      <formula>NOT(ISERROR(SEARCH("EN PROCESO",AQ59)))</formula>
    </cfRule>
    <cfRule type="containsText" dxfId="180" priority="16" operator="containsText" text="TERMINADA">
      <formula>NOT(ISERROR(SEARCH("TERMINADA",AQ59)))</formula>
    </cfRule>
  </conditionalFormatting>
  <conditionalFormatting sqref="AP89">
    <cfRule type="containsText" dxfId="179" priority="9" stopIfTrue="1" operator="containsText" text="DEFINICIÓN">
      <formula>NOT(ISERROR(SEARCH("DEFINICIÓN",AP89)))</formula>
    </cfRule>
    <cfRule type="containsText" dxfId="178" priority="10" operator="containsText" text="CANCELADA">
      <formula>NOT(ISERROR(SEARCH("CANCELADA",AP89)))</formula>
    </cfRule>
    <cfRule type="containsText" dxfId="177" priority="11" stopIfTrue="1" operator="containsText" text="EN PROCESO">
      <formula>NOT(ISERROR(SEARCH("EN PROCESO",AP89)))</formula>
    </cfRule>
    <cfRule type="containsText" dxfId="176" priority="12" operator="containsText" text="TERMINADA">
      <formula>NOT(ISERROR(SEARCH("TERMINADA",AP89)))</formula>
    </cfRule>
  </conditionalFormatting>
  <conditionalFormatting sqref="AP67">
    <cfRule type="containsText" dxfId="175" priority="5" stopIfTrue="1" operator="containsText" text="DEFINICIÓN">
      <formula>NOT(ISERROR(SEARCH("DEFINICIÓN",AP67)))</formula>
    </cfRule>
    <cfRule type="containsText" dxfId="174" priority="6" operator="containsText" text="CANCELADA">
      <formula>NOT(ISERROR(SEARCH("CANCELADA",AP67)))</formula>
    </cfRule>
    <cfRule type="containsText" dxfId="173" priority="7" stopIfTrue="1" operator="containsText" text="EN PROCESO">
      <formula>NOT(ISERROR(SEARCH("EN PROCESO",AP67)))</formula>
    </cfRule>
    <cfRule type="containsText" dxfId="172" priority="8" operator="containsText" text="TERMINADA">
      <formula>NOT(ISERROR(SEARCH("TERMINADA",AP67)))</formula>
    </cfRule>
  </conditionalFormatting>
  <conditionalFormatting sqref="AQ133">
    <cfRule type="containsText" dxfId="171" priority="1" stopIfTrue="1" operator="containsText" text="DEFINICIÓN">
      <formula>NOT(ISERROR(SEARCH("DEFINICIÓN",AQ133)))</formula>
    </cfRule>
    <cfRule type="containsText" dxfId="170" priority="2" operator="containsText" text="CANCELADA">
      <formula>NOT(ISERROR(SEARCH("CANCELADA",AQ133)))</formula>
    </cfRule>
    <cfRule type="containsText" dxfId="169" priority="3" stopIfTrue="1" operator="containsText" text="EN PROCESO">
      <formula>NOT(ISERROR(SEARCH("EN PROCESO",AQ133)))</formula>
    </cfRule>
    <cfRule type="containsText" dxfId="168" priority="4" operator="containsText" text="TERMINADA">
      <formula>NOT(ISERROR(SEARCH("TERMINADA",AQ133)))</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AY164"/>
  <sheetViews>
    <sheetView showGridLines="0" topLeftCell="A7" zoomScale="85" zoomScaleNormal="85" workbookViewId="0">
      <pane xSplit="5" ySplit="3" topLeftCell="F10" activePane="bottomRight" state="frozen"/>
      <selection activeCell="A7" sqref="A7"/>
      <selection pane="topRight" activeCell="F7" sqref="F7"/>
      <selection pane="bottomLeft" activeCell="A10" sqref="A10"/>
      <selection pane="bottomRight" activeCell="D23" sqref="D23"/>
    </sheetView>
  </sheetViews>
  <sheetFormatPr baseColWidth="10" defaultColWidth="11.42578125" defaultRowHeight="15" x14ac:dyDescent="0.25"/>
  <cols>
    <col min="1" max="1" width="9.140625" style="1" customWidth="1"/>
    <col min="2" max="2" width="6.5703125" style="1" customWidth="1"/>
    <col min="3" max="3" width="13.140625" style="1" customWidth="1"/>
    <col min="4" max="4" width="44.28515625" style="1" customWidth="1"/>
    <col min="5" max="5" width="14.85546875" style="1" hidden="1" customWidth="1"/>
    <col min="6" max="6" width="17.28515625" style="1" customWidth="1"/>
    <col min="7" max="7" width="20.85546875" style="1" customWidth="1"/>
    <col min="8" max="8" width="20.7109375" style="1" customWidth="1"/>
    <col min="9" max="9" width="20.5703125" style="1" customWidth="1"/>
    <col min="10" max="10" width="18.42578125" style="1" customWidth="1"/>
    <col min="11" max="11" width="21.140625" style="1" customWidth="1"/>
    <col min="12" max="12" width="21.5703125" style="2" hidden="1" customWidth="1"/>
    <col min="13" max="13" width="21.7109375" style="2" hidden="1" customWidth="1"/>
    <col min="14" max="14" width="18" style="1" customWidth="1"/>
    <col min="15" max="15" width="18.140625" style="1" customWidth="1"/>
    <col min="16" max="16" width="19.7109375" style="1" customWidth="1"/>
    <col min="17" max="19" width="19.42578125" style="1" hidden="1" customWidth="1"/>
    <col min="20" max="20" width="20.7109375" style="1" hidden="1" customWidth="1"/>
    <col min="21" max="21" width="18.42578125" style="1" hidden="1" customWidth="1"/>
    <col min="22" max="23" width="20.7109375" style="1" hidden="1" customWidth="1"/>
    <col min="24" max="25" width="11.42578125" style="1" customWidth="1"/>
    <col min="26" max="26" width="27.28515625" style="1" customWidth="1"/>
    <col min="27" max="27" width="15.85546875" style="1" customWidth="1"/>
    <col min="28" max="28" width="21.42578125" style="1" customWidth="1"/>
    <col min="29" max="29" width="37.42578125" style="1" customWidth="1"/>
    <col min="30" max="30" width="22.7109375" style="1" customWidth="1"/>
    <col min="31" max="31" width="26" style="1" customWidth="1"/>
    <col min="32" max="32" width="18.85546875" style="1" customWidth="1"/>
    <col min="33" max="33" width="19.28515625" style="1" customWidth="1"/>
    <col min="34" max="34" width="24.28515625" style="1" customWidth="1"/>
    <col min="35" max="35" width="66.7109375" style="1" customWidth="1"/>
    <col min="36" max="37" width="16.28515625" style="1" customWidth="1"/>
    <col min="38" max="38" width="14.28515625" style="1" customWidth="1"/>
    <col min="39" max="39" width="31.42578125" style="1" customWidth="1"/>
    <col min="40" max="41" width="17.42578125" style="1" customWidth="1"/>
    <col min="42" max="42" width="16.28515625" style="1" customWidth="1"/>
    <col min="43" max="43" width="16.140625" style="1" customWidth="1"/>
    <col min="44" max="44" width="29.28515625" style="1" customWidth="1"/>
    <col min="45" max="45" width="19.7109375" style="1" hidden="1" customWidth="1"/>
    <col min="46" max="50" width="17.85546875" style="1" customWidth="1"/>
    <col min="51" max="51" width="46.42578125" style="1" customWidth="1"/>
    <col min="52" max="16384" width="11.42578125" style="1"/>
  </cols>
  <sheetData>
    <row r="2" spans="1:50" x14ac:dyDescent="0.25">
      <c r="M2" s="3"/>
      <c r="N2" s="4" t="s">
        <v>0</v>
      </c>
      <c r="O2" s="4"/>
      <c r="P2" s="4"/>
    </row>
    <row r="3" spans="1:50" x14ac:dyDescent="0.25">
      <c r="C3" s="5" t="s">
        <v>1</v>
      </c>
      <c r="D3" s="5"/>
      <c r="E3" s="5"/>
      <c r="F3" s="5"/>
      <c r="G3" s="5"/>
      <c r="H3" s="5"/>
      <c r="I3" s="5"/>
      <c r="J3" s="6"/>
      <c r="K3" s="6"/>
      <c r="L3" s="7"/>
      <c r="M3" s="3"/>
      <c r="N3" s="4" t="s">
        <v>2</v>
      </c>
      <c r="O3" s="4"/>
      <c r="P3" s="4"/>
      <c r="Q3" s="6"/>
      <c r="R3" s="6"/>
      <c r="S3" s="6"/>
      <c r="T3" s="6"/>
      <c r="U3" s="6"/>
      <c r="V3" s="6"/>
      <c r="W3" s="6"/>
      <c r="X3" s="6"/>
      <c r="Y3" s="6"/>
    </row>
    <row r="4" spans="1:50" x14ac:dyDescent="0.25">
      <c r="C4" s="5" t="s">
        <v>3</v>
      </c>
      <c r="D4" s="5"/>
      <c r="E4" s="5"/>
      <c r="G4" s="8" t="s">
        <v>4</v>
      </c>
      <c r="H4" s="8"/>
      <c r="I4" s="8"/>
      <c r="J4" s="9"/>
      <c r="K4" s="9"/>
      <c r="L4" s="10"/>
      <c r="M4" s="3"/>
      <c r="N4" s="4" t="s">
        <v>5</v>
      </c>
      <c r="O4" s="4"/>
      <c r="P4" s="4"/>
      <c r="Q4" s="11"/>
      <c r="R4" s="11"/>
      <c r="S4" s="11"/>
      <c r="T4" s="11"/>
      <c r="U4" s="11"/>
      <c r="V4" s="11"/>
      <c r="W4" s="11"/>
      <c r="X4" s="11"/>
      <c r="Y4" s="11"/>
    </row>
    <row r="5" spans="1:50" x14ac:dyDescent="0.25">
      <c r="C5" s="12" t="s">
        <v>6</v>
      </c>
      <c r="G5" s="8"/>
      <c r="H5" s="8"/>
      <c r="I5" s="8"/>
      <c r="J5" s="9"/>
      <c r="K5" s="9"/>
      <c r="L5" s="10"/>
      <c r="M5" s="10"/>
      <c r="N5" s="9"/>
    </row>
    <row r="6" spans="1:50" x14ac:dyDescent="0.25">
      <c r="C6" s="12"/>
      <c r="K6" s="13"/>
    </row>
    <row r="7" spans="1:50" x14ac:dyDescent="0.25">
      <c r="F7" s="13"/>
      <c r="J7" s="14">
        <f>SUBTOTAL(9,J10:J153)</f>
        <v>342920126</v>
      </c>
      <c r="K7" s="14">
        <f>SUBTOTAL(9,K10:K153)</f>
        <v>347266709.63999999</v>
      </c>
      <c r="L7" s="14">
        <f>SUBTOTAL(9,L10:L153)</f>
        <v>0</v>
      </c>
      <c r="M7" s="14">
        <f>SUBTOTAL(9,M10:M153)</f>
        <v>79346583.640000001</v>
      </c>
      <c r="N7" s="14">
        <f>SUBTOTAL(9,N10:N153)</f>
        <v>347266709.63999999</v>
      </c>
      <c r="O7" s="14">
        <f>SUBTOTAL(9,O10:O153)</f>
        <v>347100046.19000006</v>
      </c>
      <c r="P7" s="14">
        <f>SUBTOTAL(9,P10:P153)</f>
        <v>341676302.95503998</v>
      </c>
    </row>
    <row r="8" spans="1:50" s="27" customFormat="1" ht="16.5" customHeight="1" thickBot="1" x14ac:dyDescent="0.3">
      <c r="A8" s="15" t="s">
        <v>7</v>
      </c>
      <c r="B8" s="16" t="s">
        <v>8</v>
      </c>
      <c r="C8" s="17" t="s">
        <v>9</v>
      </c>
      <c r="D8" s="17" t="s">
        <v>10</v>
      </c>
      <c r="E8" s="17" t="s">
        <v>11</v>
      </c>
      <c r="F8" s="17" t="s">
        <v>12</v>
      </c>
      <c r="G8" s="18" t="s">
        <v>13</v>
      </c>
      <c r="H8" s="15" t="s">
        <v>14</v>
      </c>
      <c r="I8" s="19" t="s">
        <v>15</v>
      </c>
      <c r="J8" s="16" t="s">
        <v>16</v>
      </c>
      <c r="K8" s="16" t="s">
        <v>17</v>
      </c>
      <c r="L8" s="16" t="s">
        <v>18</v>
      </c>
      <c r="M8" s="16" t="s">
        <v>19</v>
      </c>
      <c r="N8" s="16" t="s">
        <v>20</v>
      </c>
      <c r="O8" s="16" t="s">
        <v>21</v>
      </c>
      <c r="P8" s="17" t="s">
        <v>22</v>
      </c>
      <c r="Q8" s="20" t="s">
        <v>23</v>
      </c>
      <c r="R8" s="21"/>
      <c r="S8" s="21"/>
      <c r="T8" s="21"/>
      <c r="U8" s="21"/>
      <c r="V8" s="21"/>
      <c r="W8" s="21"/>
      <c r="X8" s="22"/>
      <c r="Y8" s="23"/>
      <c r="Z8" s="24" t="s">
        <v>24</v>
      </c>
      <c r="AA8" s="24"/>
      <c r="AB8" s="19" t="s">
        <v>25</v>
      </c>
      <c r="AC8" s="25" t="s">
        <v>26</v>
      </c>
      <c r="AD8" s="25" t="s">
        <v>27</v>
      </c>
      <c r="AE8" s="16" t="s">
        <v>28</v>
      </c>
      <c r="AF8" s="16" t="s">
        <v>29</v>
      </c>
      <c r="AG8" s="16" t="s">
        <v>30</v>
      </c>
      <c r="AH8" s="16" t="s">
        <v>31</v>
      </c>
      <c r="AI8" s="25" t="s">
        <v>32</v>
      </c>
      <c r="AJ8" s="26" t="s">
        <v>33</v>
      </c>
      <c r="AK8" s="26" t="s">
        <v>34</v>
      </c>
      <c r="AL8" s="18" t="s">
        <v>35</v>
      </c>
      <c r="AM8" s="15"/>
      <c r="AN8" s="18" t="s">
        <v>36</v>
      </c>
      <c r="AO8" s="15"/>
      <c r="AP8" s="25" t="s">
        <v>37</v>
      </c>
      <c r="AQ8" s="25" t="s">
        <v>37</v>
      </c>
      <c r="AR8" s="25" t="s">
        <v>38</v>
      </c>
      <c r="AS8" s="25" t="s">
        <v>39</v>
      </c>
      <c r="AT8" s="25" t="s">
        <v>40</v>
      </c>
      <c r="AU8" s="25" t="s">
        <v>41</v>
      </c>
      <c r="AV8" s="25" t="s">
        <v>42</v>
      </c>
      <c r="AW8" s="25" t="s">
        <v>43</v>
      </c>
      <c r="AX8" s="25" t="s">
        <v>44</v>
      </c>
    </row>
    <row r="9" spans="1:50" s="27" customFormat="1" ht="31.5" x14ac:dyDescent="0.25">
      <c r="A9" s="15"/>
      <c r="B9" s="17"/>
      <c r="C9" s="17"/>
      <c r="D9" s="17"/>
      <c r="E9" s="17"/>
      <c r="F9" s="17"/>
      <c r="G9" s="18"/>
      <c r="H9" s="15"/>
      <c r="I9" s="28"/>
      <c r="J9" s="29"/>
      <c r="K9" s="16"/>
      <c r="L9" s="16"/>
      <c r="M9" s="16"/>
      <c r="N9" s="16"/>
      <c r="O9" s="29"/>
      <c r="P9" s="17"/>
      <c r="Q9" s="30" t="s">
        <v>45</v>
      </c>
      <c r="R9" s="30" t="s">
        <v>46</v>
      </c>
      <c r="S9" s="30" t="s">
        <v>47</v>
      </c>
      <c r="T9" s="30" t="s">
        <v>48</v>
      </c>
      <c r="U9" s="30" t="s">
        <v>49</v>
      </c>
      <c r="V9" s="30" t="s">
        <v>22</v>
      </c>
      <c r="W9" s="30" t="s">
        <v>50</v>
      </c>
      <c r="X9" s="30" t="s">
        <v>51</v>
      </c>
      <c r="Y9" s="30" t="s">
        <v>52</v>
      </c>
      <c r="Z9" s="31" t="s">
        <v>53</v>
      </c>
      <c r="AA9" s="31" t="s">
        <v>9</v>
      </c>
      <c r="AB9" s="28"/>
      <c r="AC9" s="32"/>
      <c r="AD9" s="32"/>
      <c r="AE9" s="16"/>
      <c r="AF9" s="16"/>
      <c r="AG9" s="16"/>
      <c r="AH9" s="16"/>
      <c r="AI9" s="32"/>
      <c r="AJ9" s="33"/>
      <c r="AK9" s="33"/>
      <c r="AL9" s="18"/>
      <c r="AM9" s="15"/>
      <c r="AN9" s="34" t="s">
        <v>54</v>
      </c>
      <c r="AO9" s="35" t="s">
        <v>55</v>
      </c>
      <c r="AP9" s="32"/>
      <c r="AQ9" s="32"/>
      <c r="AR9" s="32"/>
      <c r="AS9" s="32"/>
      <c r="AT9" s="32"/>
      <c r="AU9" s="32"/>
      <c r="AV9" s="32"/>
      <c r="AW9" s="32"/>
      <c r="AX9" s="32"/>
    </row>
    <row r="10" spans="1:50" s="53" customFormat="1" ht="55.5" hidden="1" customHeight="1" x14ac:dyDescent="0.25">
      <c r="A10" s="36" t="s">
        <v>56</v>
      </c>
      <c r="B10" s="36">
        <v>2008</v>
      </c>
      <c r="C10" s="36" t="s">
        <v>57</v>
      </c>
      <c r="D10" s="37" t="s">
        <v>58</v>
      </c>
      <c r="E10" s="38" t="s">
        <v>59</v>
      </c>
      <c r="F10" s="38" t="s">
        <v>57</v>
      </c>
      <c r="G10" s="39">
        <v>39664</v>
      </c>
      <c r="H10" s="39">
        <v>41120</v>
      </c>
      <c r="I10" s="40"/>
      <c r="J10" s="41">
        <v>180000000</v>
      </c>
      <c r="K10" s="41">
        <v>180000000</v>
      </c>
      <c r="L10" s="42">
        <v>0</v>
      </c>
      <c r="M10" s="42"/>
      <c r="N10" s="41">
        <v>180000000</v>
      </c>
      <c r="O10" s="41">
        <v>180000000</v>
      </c>
      <c r="P10" s="41">
        <v>180000000</v>
      </c>
      <c r="Q10" s="43">
        <f t="shared" ref="Q10:R39" si="0">J10</f>
        <v>180000000</v>
      </c>
      <c r="R10" s="43">
        <f t="shared" si="0"/>
        <v>180000000</v>
      </c>
      <c r="S10" s="44">
        <f t="shared" ref="S10" si="1">R10</f>
        <v>180000000</v>
      </c>
      <c r="T10" s="43">
        <f>O10</f>
        <v>180000000</v>
      </c>
      <c r="U10" s="44">
        <f t="shared" ref="U10" si="2">V10</f>
        <v>180000000</v>
      </c>
      <c r="V10" s="44">
        <f>P10</f>
        <v>180000000</v>
      </c>
      <c r="W10" s="43">
        <f t="shared" ref="W10" si="3">V10</f>
        <v>180000000</v>
      </c>
      <c r="X10" s="46">
        <v>1</v>
      </c>
      <c r="Y10" s="46">
        <v>1</v>
      </c>
      <c r="Z10" s="36" t="s">
        <v>60</v>
      </c>
      <c r="AA10" s="36" t="s">
        <v>61</v>
      </c>
      <c r="AB10" s="36" t="s">
        <v>62</v>
      </c>
      <c r="AC10" s="47" t="s">
        <v>63</v>
      </c>
      <c r="AD10" s="47" t="s">
        <v>64</v>
      </c>
      <c r="AE10" s="47" t="s">
        <v>65</v>
      </c>
      <c r="AF10" s="48">
        <f>6962918.98</f>
        <v>6962918.9800000004</v>
      </c>
      <c r="AG10" s="48">
        <v>4796187.42</v>
      </c>
      <c r="AH10" s="48">
        <f>AF10-AG10</f>
        <v>2166731.5600000005</v>
      </c>
      <c r="AI10" s="49" t="s">
        <v>66</v>
      </c>
      <c r="AJ10" s="50">
        <f>K10-O10</f>
        <v>0</v>
      </c>
      <c r="AK10" s="50">
        <f>O10-P10</f>
        <v>0</v>
      </c>
      <c r="AL10" s="49"/>
      <c r="AM10" s="49"/>
      <c r="AN10" s="49"/>
      <c r="AO10" s="43">
        <v>6604</v>
      </c>
      <c r="AP10" s="49" t="s">
        <v>67</v>
      </c>
      <c r="AQ10" s="51" t="s">
        <v>67</v>
      </c>
      <c r="AR10" s="51" t="s">
        <v>68</v>
      </c>
      <c r="AS10" s="51"/>
      <c r="AT10" s="52" t="s">
        <v>69</v>
      </c>
      <c r="AU10" s="52" t="s">
        <v>69</v>
      </c>
      <c r="AV10" s="51"/>
      <c r="AW10" s="51"/>
      <c r="AX10" s="51"/>
    </row>
    <row r="11" spans="1:50" s="64" customFormat="1" ht="60" hidden="1" customHeight="1" x14ac:dyDescent="0.25">
      <c r="A11" s="54" t="s">
        <v>56</v>
      </c>
      <c r="B11" s="54">
        <v>2008</v>
      </c>
      <c r="C11" s="55" t="s">
        <v>70</v>
      </c>
      <c r="D11" s="37" t="s">
        <v>71</v>
      </c>
      <c r="E11" s="55" t="s">
        <v>59</v>
      </c>
      <c r="F11" s="56" t="s">
        <v>70</v>
      </c>
      <c r="G11" s="39">
        <v>39734</v>
      </c>
      <c r="H11" s="39">
        <v>40098</v>
      </c>
      <c r="I11" s="57"/>
      <c r="J11" s="41">
        <v>70000000</v>
      </c>
      <c r="K11" s="41">
        <f>J11+L11+M11</f>
        <v>87996066.019999996</v>
      </c>
      <c r="L11" s="42"/>
      <c r="M11" s="42">
        <f>M12+M13</f>
        <v>17996066.02</v>
      </c>
      <c r="N11" s="41">
        <v>70000000</v>
      </c>
      <c r="O11" s="41">
        <v>87996066.019999996</v>
      </c>
      <c r="P11" s="48">
        <v>87996066.019999996</v>
      </c>
      <c r="Q11" s="44">
        <f t="shared" si="0"/>
        <v>70000000</v>
      </c>
      <c r="R11" s="43">
        <f t="shared" si="0"/>
        <v>87996066.019999996</v>
      </c>
      <c r="S11" s="44">
        <f t="shared" ref="S11:T26" si="4">N11</f>
        <v>70000000</v>
      </c>
      <c r="T11" s="58">
        <f>O11</f>
        <v>87996066.019999996</v>
      </c>
      <c r="U11" s="58">
        <f>V11</f>
        <v>87996066.019999996</v>
      </c>
      <c r="V11" s="58">
        <f>P11</f>
        <v>87996066.019999996</v>
      </c>
      <c r="W11" s="58">
        <f>V11</f>
        <v>87996066.019999996</v>
      </c>
      <c r="X11" s="59">
        <v>1</v>
      </c>
      <c r="Y11" s="59">
        <v>1</v>
      </c>
      <c r="Z11" s="54" t="s">
        <v>72</v>
      </c>
      <c r="AA11" s="55" t="s">
        <v>73</v>
      </c>
      <c r="AB11" s="60" t="s">
        <v>74</v>
      </c>
      <c r="AC11" s="61">
        <v>33716300101</v>
      </c>
      <c r="AD11" s="60" t="s">
        <v>64</v>
      </c>
      <c r="AE11" s="60" t="s">
        <v>75</v>
      </c>
      <c r="AF11" s="62">
        <v>0</v>
      </c>
      <c r="AG11" s="62">
        <v>0</v>
      </c>
      <c r="AH11" s="62">
        <v>0</v>
      </c>
      <c r="AI11" s="63" t="s">
        <v>76</v>
      </c>
      <c r="AJ11" s="50">
        <f>K11-O11</f>
        <v>0</v>
      </c>
      <c r="AK11" s="50">
        <f>O11-P11</f>
        <v>0</v>
      </c>
      <c r="AL11" s="43"/>
      <c r="AM11" s="43"/>
      <c r="AN11" s="43"/>
      <c r="AO11" s="43"/>
      <c r="AP11" s="51" t="s">
        <v>67</v>
      </c>
      <c r="AQ11" s="51" t="s">
        <v>67</v>
      </c>
      <c r="AR11" s="51" t="s">
        <v>68</v>
      </c>
      <c r="AS11" s="51"/>
      <c r="AT11" s="52" t="s">
        <v>69</v>
      </c>
      <c r="AU11" s="52" t="s">
        <v>69</v>
      </c>
      <c r="AV11" s="51"/>
      <c r="AW11" s="51"/>
      <c r="AX11" s="51"/>
    </row>
    <row r="12" spans="1:50" s="64" customFormat="1" ht="60" hidden="1" customHeight="1" x14ac:dyDescent="0.25">
      <c r="A12" s="65"/>
      <c r="B12" s="65"/>
      <c r="C12" s="66"/>
      <c r="D12" s="67" t="s">
        <v>77</v>
      </c>
      <c r="E12" s="66"/>
      <c r="F12" s="56"/>
      <c r="G12" s="68"/>
      <c r="H12" s="68"/>
      <c r="I12" s="57"/>
      <c r="J12" s="42"/>
      <c r="K12" s="42"/>
      <c r="L12" s="42"/>
      <c r="M12" s="42">
        <v>16986850.02</v>
      </c>
      <c r="N12" s="42">
        <v>16986850.02</v>
      </c>
      <c r="O12" s="69"/>
      <c r="P12" s="69"/>
      <c r="Q12" s="70">
        <f t="shared" si="0"/>
        <v>0</v>
      </c>
      <c r="R12" s="70">
        <f t="shared" ref="R12:R40" si="5">M12</f>
        <v>16986850.02</v>
      </c>
      <c r="S12" s="70">
        <f t="shared" si="4"/>
        <v>16986850.02</v>
      </c>
      <c r="T12" s="71"/>
      <c r="U12" s="71"/>
      <c r="V12" s="71"/>
      <c r="W12" s="71"/>
      <c r="X12" s="72"/>
      <c r="Y12" s="72"/>
      <c r="Z12" s="65"/>
      <c r="AA12" s="66"/>
      <c r="AB12" s="73"/>
      <c r="AC12" s="74"/>
      <c r="AD12" s="73"/>
      <c r="AE12" s="73"/>
      <c r="AF12" s="75"/>
      <c r="AG12" s="75"/>
      <c r="AH12" s="75"/>
      <c r="AI12" s="63"/>
      <c r="AJ12" s="49"/>
      <c r="AK12" s="49"/>
      <c r="AL12" s="49"/>
      <c r="AM12" s="49"/>
      <c r="AN12" s="49"/>
      <c r="AO12" s="49"/>
      <c r="AP12" s="76"/>
      <c r="AQ12" s="76"/>
      <c r="AR12" s="51"/>
      <c r="AS12" s="51"/>
      <c r="AT12" s="51"/>
      <c r="AU12" s="51"/>
      <c r="AV12" s="51"/>
      <c r="AW12" s="51"/>
      <c r="AX12" s="51"/>
    </row>
    <row r="13" spans="1:50" s="64" customFormat="1" ht="60" hidden="1" customHeight="1" x14ac:dyDescent="0.25">
      <c r="A13" s="65"/>
      <c r="B13" s="65"/>
      <c r="C13" s="66"/>
      <c r="D13" s="67" t="s">
        <v>78</v>
      </c>
      <c r="E13" s="66"/>
      <c r="F13" s="56"/>
      <c r="G13" s="68"/>
      <c r="H13" s="68"/>
      <c r="I13" s="57"/>
      <c r="J13" s="42"/>
      <c r="K13" s="42"/>
      <c r="L13" s="42"/>
      <c r="M13" s="42">
        <v>1009216</v>
      </c>
      <c r="N13" s="42">
        <v>1009216</v>
      </c>
      <c r="O13" s="69"/>
      <c r="P13" s="69"/>
      <c r="Q13" s="70">
        <f t="shared" si="0"/>
        <v>0</v>
      </c>
      <c r="R13" s="70">
        <f t="shared" si="5"/>
        <v>1009216</v>
      </c>
      <c r="S13" s="70">
        <f t="shared" si="4"/>
        <v>1009216</v>
      </c>
      <c r="T13" s="71"/>
      <c r="U13" s="71"/>
      <c r="V13" s="71"/>
      <c r="W13" s="71"/>
      <c r="X13" s="72"/>
      <c r="Y13" s="72"/>
      <c r="Z13" s="65"/>
      <c r="AA13" s="66"/>
      <c r="AB13" s="73"/>
      <c r="AC13" s="74"/>
      <c r="AD13" s="73"/>
      <c r="AE13" s="73"/>
      <c r="AF13" s="75"/>
      <c r="AG13" s="75"/>
      <c r="AH13" s="75"/>
      <c r="AI13" s="63"/>
      <c r="AJ13" s="49"/>
      <c r="AK13" s="49"/>
      <c r="AL13" s="49"/>
      <c r="AM13" s="49"/>
      <c r="AN13" s="49"/>
      <c r="AO13" s="49"/>
      <c r="AP13" s="76"/>
      <c r="AQ13" s="76"/>
      <c r="AR13" s="51"/>
      <c r="AS13" s="51"/>
      <c r="AT13" s="51"/>
      <c r="AU13" s="51"/>
      <c r="AV13" s="51"/>
      <c r="AW13" s="51"/>
      <c r="AX13" s="51"/>
    </row>
    <row r="14" spans="1:50" s="53" customFormat="1" ht="30" hidden="1" customHeight="1" x14ac:dyDescent="0.25">
      <c r="A14" s="54" t="s">
        <v>56</v>
      </c>
      <c r="B14" s="54">
        <v>2008</v>
      </c>
      <c r="C14" s="54" t="s">
        <v>57</v>
      </c>
      <c r="D14" s="37" t="s">
        <v>79</v>
      </c>
      <c r="E14" s="55" t="s">
        <v>59</v>
      </c>
      <c r="F14" s="56" t="s">
        <v>80</v>
      </c>
      <c r="G14" s="39">
        <v>40391</v>
      </c>
      <c r="H14" s="39">
        <v>41122</v>
      </c>
      <c r="I14" s="77"/>
      <c r="J14" s="41">
        <v>20000000</v>
      </c>
      <c r="K14" s="41">
        <f>J14+L14+M14</f>
        <v>20750000</v>
      </c>
      <c r="L14" s="42"/>
      <c r="M14" s="42">
        <f>M15</f>
        <v>750000</v>
      </c>
      <c r="N14" s="41">
        <f>K14</f>
        <v>20750000</v>
      </c>
      <c r="O14" s="78">
        <v>20750000</v>
      </c>
      <c r="P14" s="62">
        <v>20750000</v>
      </c>
      <c r="Q14" s="44">
        <f t="shared" si="0"/>
        <v>20000000</v>
      </c>
      <c r="R14" s="43">
        <f t="shared" si="0"/>
        <v>20750000</v>
      </c>
      <c r="S14" s="44">
        <f t="shared" si="4"/>
        <v>20750000</v>
      </c>
      <c r="T14" s="58">
        <f>O14</f>
        <v>20750000</v>
      </c>
      <c r="U14" s="58">
        <f>V14</f>
        <v>20750000</v>
      </c>
      <c r="V14" s="62">
        <f>P14</f>
        <v>20750000</v>
      </c>
      <c r="W14" s="58">
        <f>V14</f>
        <v>20750000</v>
      </c>
      <c r="X14" s="46">
        <v>1</v>
      </c>
      <c r="Y14" s="46">
        <v>1</v>
      </c>
      <c r="Z14" s="55" t="s">
        <v>81</v>
      </c>
      <c r="AA14" s="55" t="s">
        <v>61</v>
      </c>
      <c r="AB14" s="55" t="s">
        <v>80</v>
      </c>
      <c r="AC14" s="55" t="s">
        <v>82</v>
      </c>
      <c r="AD14" s="55" t="s">
        <v>83</v>
      </c>
      <c r="AE14" s="55" t="s">
        <v>84</v>
      </c>
      <c r="AF14" s="48"/>
      <c r="AG14" s="48"/>
      <c r="AH14" s="48">
        <v>0</v>
      </c>
      <c r="AI14" s="55" t="s">
        <v>85</v>
      </c>
      <c r="AJ14" s="50">
        <f>K14-O14</f>
        <v>0</v>
      </c>
      <c r="AK14" s="50">
        <f>O14-P14</f>
        <v>0</v>
      </c>
      <c r="AL14" s="43"/>
      <c r="AM14" s="43"/>
      <c r="AN14" s="43"/>
      <c r="AO14" s="43"/>
      <c r="AP14" s="51" t="s">
        <v>67</v>
      </c>
      <c r="AQ14" s="51" t="s">
        <v>67</v>
      </c>
      <c r="AR14" s="51" t="s">
        <v>68</v>
      </c>
      <c r="AS14" s="51"/>
      <c r="AT14" s="52" t="s">
        <v>69</v>
      </c>
      <c r="AU14" s="52" t="s">
        <v>69</v>
      </c>
      <c r="AV14" s="51"/>
      <c r="AW14" s="51"/>
      <c r="AX14" s="51"/>
    </row>
    <row r="15" spans="1:50" s="53" customFormat="1" ht="57.75" hidden="1" customHeight="1" x14ac:dyDescent="0.25">
      <c r="A15" s="65"/>
      <c r="B15" s="79"/>
      <c r="C15" s="65"/>
      <c r="D15" s="67" t="s">
        <v>86</v>
      </c>
      <c r="E15" s="66"/>
      <c r="F15" s="80"/>
      <c r="G15" s="81"/>
      <c r="H15" s="81"/>
      <c r="I15" s="81"/>
      <c r="J15" s="42"/>
      <c r="K15" s="42"/>
      <c r="L15" s="42"/>
      <c r="M15" s="42">
        <v>750000</v>
      </c>
      <c r="N15" s="42">
        <v>750000</v>
      </c>
      <c r="O15" s="82"/>
      <c r="P15" s="75"/>
      <c r="Q15" s="70">
        <f t="shared" si="0"/>
        <v>0</v>
      </c>
      <c r="R15" s="70">
        <f t="shared" si="5"/>
        <v>750000</v>
      </c>
      <c r="S15" s="70">
        <f t="shared" si="4"/>
        <v>750000</v>
      </c>
      <c r="T15" s="71"/>
      <c r="U15" s="71"/>
      <c r="V15" s="75"/>
      <c r="W15" s="71"/>
      <c r="X15" s="83">
        <v>1</v>
      </c>
      <c r="Y15" s="83">
        <v>1</v>
      </c>
      <c r="Z15" s="66"/>
      <c r="AA15" s="66"/>
      <c r="AB15" s="66"/>
      <c r="AC15" s="66"/>
      <c r="AD15" s="66"/>
      <c r="AE15" s="66"/>
      <c r="AF15" s="69"/>
      <c r="AG15" s="69"/>
      <c r="AH15" s="69"/>
      <c r="AI15" s="66"/>
      <c r="AJ15" s="84"/>
      <c r="AK15" s="84"/>
      <c r="AL15" s="43"/>
      <c r="AM15" s="43"/>
      <c r="AN15" s="43"/>
      <c r="AO15" s="43"/>
      <c r="AP15" s="85"/>
      <c r="AQ15" s="85"/>
      <c r="AR15" s="51"/>
      <c r="AS15" s="51"/>
      <c r="AT15" s="51"/>
      <c r="AU15" s="51"/>
      <c r="AV15" s="51"/>
      <c r="AW15" s="51"/>
      <c r="AX15" s="51"/>
    </row>
    <row r="16" spans="1:50" s="53" customFormat="1" ht="54.75" hidden="1" customHeight="1" x14ac:dyDescent="0.25">
      <c r="A16" s="36" t="s">
        <v>56</v>
      </c>
      <c r="B16" s="36">
        <v>2008</v>
      </c>
      <c r="C16" s="38" t="s">
        <v>87</v>
      </c>
      <c r="D16" s="37" t="s">
        <v>88</v>
      </c>
      <c r="E16" s="38" t="s">
        <v>89</v>
      </c>
      <c r="F16" s="68" t="s">
        <v>90</v>
      </c>
      <c r="G16" s="39">
        <v>39769</v>
      </c>
      <c r="H16" s="39">
        <v>40920</v>
      </c>
      <c r="I16" s="86" t="s">
        <v>91</v>
      </c>
      <c r="J16" s="41">
        <v>10000000</v>
      </c>
      <c r="K16" s="41">
        <f>J16+L16+M16</f>
        <v>10000000</v>
      </c>
      <c r="L16" s="42"/>
      <c r="M16" s="42">
        <v>0</v>
      </c>
      <c r="N16" s="41">
        <v>10000000</v>
      </c>
      <c r="O16" s="41">
        <v>10000000</v>
      </c>
      <c r="P16" s="41">
        <v>9809538.5499999989</v>
      </c>
      <c r="Q16" s="44">
        <f t="shared" si="0"/>
        <v>10000000</v>
      </c>
      <c r="R16" s="43">
        <f t="shared" si="0"/>
        <v>10000000</v>
      </c>
      <c r="S16" s="44">
        <f t="shared" si="4"/>
        <v>10000000</v>
      </c>
      <c r="T16" s="44">
        <f t="shared" si="4"/>
        <v>10000000</v>
      </c>
      <c r="U16" s="44">
        <f t="shared" ref="U16:U26" si="6">V16</f>
        <v>9809538.5499999989</v>
      </c>
      <c r="V16" s="44">
        <f t="shared" ref="V16:V31" si="7">P16</f>
        <v>9809538.5499999989</v>
      </c>
      <c r="W16" s="44">
        <f>V16</f>
        <v>9809538.5499999989</v>
      </c>
      <c r="X16" s="46">
        <v>1</v>
      </c>
      <c r="Y16" s="46">
        <v>1</v>
      </c>
      <c r="Z16" s="36" t="s">
        <v>92</v>
      </c>
      <c r="AA16" s="38" t="s">
        <v>93</v>
      </c>
      <c r="AB16" s="38" t="s">
        <v>94</v>
      </c>
      <c r="AC16" s="38" t="s">
        <v>95</v>
      </c>
      <c r="AD16" s="38" t="s">
        <v>96</v>
      </c>
      <c r="AE16" s="38" t="s">
        <v>97</v>
      </c>
      <c r="AF16" s="48"/>
      <c r="AG16" s="48"/>
      <c r="AH16" s="48">
        <v>190013.97</v>
      </c>
      <c r="AI16" s="38" t="s">
        <v>98</v>
      </c>
      <c r="AJ16" s="50">
        <f t="shared" ref="AJ16:AJ32" si="8">K16-O16</f>
        <v>0</v>
      </c>
      <c r="AK16" s="50">
        <f t="shared" ref="AK16:AK32" si="9">O16-P16</f>
        <v>190461.45000000112</v>
      </c>
      <c r="AL16" s="43"/>
      <c r="AM16" s="43"/>
      <c r="AN16" s="43">
        <v>190461.45</v>
      </c>
      <c r="AO16" s="43">
        <v>531.59</v>
      </c>
      <c r="AP16" s="51" t="s">
        <v>67</v>
      </c>
      <c r="AQ16" s="51" t="s">
        <v>67</v>
      </c>
      <c r="AR16" s="51" t="s">
        <v>68</v>
      </c>
      <c r="AS16" s="51"/>
      <c r="AT16" s="52" t="s">
        <v>69</v>
      </c>
      <c r="AU16" s="52" t="s">
        <v>69</v>
      </c>
      <c r="AV16" s="51"/>
      <c r="AW16" s="51"/>
      <c r="AX16" s="51"/>
    </row>
    <row r="17" spans="1:51" s="53" customFormat="1" ht="54" hidden="1" customHeight="1" x14ac:dyDescent="0.25">
      <c r="A17" s="36" t="s">
        <v>56</v>
      </c>
      <c r="B17" s="36">
        <v>2008</v>
      </c>
      <c r="C17" s="38" t="s">
        <v>70</v>
      </c>
      <c r="D17" s="37" t="s">
        <v>99</v>
      </c>
      <c r="E17" s="38" t="s">
        <v>59</v>
      </c>
      <c r="F17" s="38" t="s">
        <v>100</v>
      </c>
      <c r="G17" s="38"/>
      <c r="H17" s="38"/>
      <c r="I17" s="40"/>
      <c r="J17" s="48">
        <v>10000000</v>
      </c>
      <c r="K17" s="41">
        <f>J17+L17+M17</f>
        <v>9250000</v>
      </c>
      <c r="L17" s="69">
        <v>-750000</v>
      </c>
      <c r="M17" s="42"/>
      <c r="N17" s="48">
        <v>9250000</v>
      </c>
      <c r="O17" s="48">
        <v>8960060.9700000007</v>
      </c>
      <c r="P17" s="48">
        <v>8960060.9700000007</v>
      </c>
      <c r="Q17" s="44">
        <f t="shared" si="0"/>
        <v>10000000</v>
      </c>
      <c r="R17" s="43">
        <f t="shared" si="0"/>
        <v>9250000</v>
      </c>
      <c r="S17" s="44">
        <f t="shared" si="4"/>
        <v>9250000</v>
      </c>
      <c r="T17" s="44">
        <f t="shared" si="4"/>
        <v>8960060.9700000007</v>
      </c>
      <c r="U17" s="44">
        <f t="shared" si="6"/>
        <v>8960060.9700000007</v>
      </c>
      <c r="V17" s="44">
        <f t="shared" si="7"/>
        <v>8960060.9700000007</v>
      </c>
      <c r="W17" s="44">
        <f>V17</f>
        <v>8960060.9700000007</v>
      </c>
      <c r="X17" s="46">
        <v>1</v>
      </c>
      <c r="Y17" s="46">
        <v>1</v>
      </c>
      <c r="Z17" s="36" t="s">
        <v>101</v>
      </c>
      <c r="AA17" s="38" t="s">
        <v>73</v>
      </c>
      <c r="AB17" s="38" t="s">
        <v>102</v>
      </c>
      <c r="AC17" s="38" t="s">
        <v>103</v>
      </c>
      <c r="AD17" s="38" t="s">
        <v>104</v>
      </c>
      <c r="AE17" s="87">
        <v>1.42376550232496E+16</v>
      </c>
      <c r="AF17" s="48"/>
      <c r="AG17" s="48"/>
      <c r="AH17" s="48">
        <v>122770.52999999998</v>
      </c>
      <c r="AI17" s="38" t="s">
        <v>105</v>
      </c>
      <c r="AJ17" s="50">
        <f t="shared" si="8"/>
        <v>289939.02999999933</v>
      </c>
      <c r="AK17" s="50">
        <f t="shared" si="9"/>
        <v>0</v>
      </c>
      <c r="AL17" s="43"/>
      <c r="AM17" s="43"/>
      <c r="AN17" s="43"/>
      <c r="AO17" s="43"/>
      <c r="AP17" s="51" t="s">
        <v>67</v>
      </c>
      <c r="AQ17" s="51" t="s">
        <v>67</v>
      </c>
      <c r="AR17" s="51" t="s">
        <v>68</v>
      </c>
      <c r="AS17" s="51"/>
      <c r="AT17" s="52" t="s">
        <v>69</v>
      </c>
      <c r="AU17" s="52" t="s">
        <v>69</v>
      </c>
      <c r="AV17" s="51"/>
      <c r="AW17" s="51"/>
      <c r="AX17" s="51"/>
    </row>
    <row r="18" spans="1:51" s="53" customFormat="1" ht="90" hidden="1" x14ac:dyDescent="0.25">
      <c r="A18" s="36" t="s">
        <v>56</v>
      </c>
      <c r="B18" s="36">
        <v>2008</v>
      </c>
      <c r="C18" s="38" t="s">
        <v>106</v>
      </c>
      <c r="D18" s="37" t="s">
        <v>107</v>
      </c>
      <c r="E18" s="38" t="s">
        <v>89</v>
      </c>
      <c r="F18" s="38" t="s">
        <v>108</v>
      </c>
      <c r="G18" s="38"/>
      <c r="H18" s="38"/>
      <c r="I18" s="40"/>
      <c r="J18" s="48">
        <v>10000000</v>
      </c>
      <c r="K18" s="41">
        <f>J18+L18+M18</f>
        <v>10000000</v>
      </c>
      <c r="L18" s="69"/>
      <c r="M18" s="69">
        <v>0</v>
      </c>
      <c r="N18" s="48">
        <v>10000000</v>
      </c>
      <c r="O18" s="48">
        <v>10000000</v>
      </c>
      <c r="P18" s="48">
        <v>9977502.3900000006</v>
      </c>
      <c r="Q18" s="44">
        <f t="shared" si="0"/>
        <v>10000000</v>
      </c>
      <c r="R18" s="43">
        <f t="shared" si="0"/>
        <v>10000000</v>
      </c>
      <c r="S18" s="44">
        <f t="shared" si="4"/>
        <v>10000000</v>
      </c>
      <c r="T18" s="44">
        <f t="shared" si="4"/>
        <v>10000000</v>
      </c>
      <c r="U18" s="44">
        <f t="shared" si="6"/>
        <v>9977502.3900000006</v>
      </c>
      <c r="V18" s="44">
        <f t="shared" si="7"/>
        <v>9977502.3900000006</v>
      </c>
      <c r="W18" s="44">
        <f>V18</f>
        <v>9977502.3900000006</v>
      </c>
      <c r="X18" s="46">
        <v>1</v>
      </c>
      <c r="Y18" s="46">
        <v>1</v>
      </c>
      <c r="Z18" s="36" t="s">
        <v>109</v>
      </c>
      <c r="AA18" s="38" t="s">
        <v>61</v>
      </c>
      <c r="AB18" s="38" t="s">
        <v>110</v>
      </c>
      <c r="AC18" s="38" t="s">
        <v>111</v>
      </c>
      <c r="AD18" s="38" t="s">
        <v>112</v>
      </c>
      <c r="AE18" s="38" t="s">
        <v>113</v>
      </c>
      <c r="AF18" s="48">
        <v>323.8</v>
      </c>
      <c r="AG18" s="48"/>
      <c r="AH18" s="48">
        <v>973900.22</v>
      </c>
      <c r="AI18" s="88"/>
      <c r="AJ18" s="50">
        <f>K18-O18</f>
        <v>0</v>
      </c>
      <c r="AK18" s="50">
        <f>O18-P18</f>
        <v>22497.609999999404</v>
      </c>
      <c r="AL18" s="43"/>
      <c r="AM18" s="43"/>
      <c r="AN18" s="43"/>
      <c r="AO18" s="43"/>
      <c r="AP18" s="51" t="s">
        <v>67</v>
      </c>
      <c r="AQ18" s="51" t="s">
        <v>67</v>
      </c>
      <c r="AR18" s="51" t="s">
        <v>68</v>
      </c>
      <c r="AS18" s="51"/>
      <c r="AT18" s="52" t="s">
        <v>69</v>
      </c>
      <c r="AU18" s="52" t="s">
        <v>69</v>
      </c>
      <c r="AV18" s="51"/>
      <c r="AW18" s="51"/>
      <c r="AX18" s="51"/>
      <c r="AY18" s="89" t="s">
        <v>114</v>
      </c>
    </row>
    <row r="19" spans="1:51" s="53" customFormat="1" ht="31.5" hidden="1" customHeight="1" x14ac:dyDescent="0.25">
      <c r="A19" s="36" t="s">
        <v>56</v>
      </c>
      <c r="B19" s="36">
        <v>2009</v>
      </c>
      <c r="C19" s="36" t="s">
        <v>87</v>
      </c>
      <c r="D19" s="37" t="s">
        <v>115</v>
      </c>
      <c r="E19" s="38" t="s">
        <v>59</v>
      </c>
      <c r="F19" s="38" t="s">
        <v>87</v>
      </c>
      <c r="G19" s="90">
        <v>40550</v>
      </c>
      <c r="H19" s="90">
        <v>40922</v>
      </c>
      <c r="I19" s="40"/>
      <c r="J19" s="48">
        <v>35000000</v>
      </c>
      <c r="K19" s="48">
        <v>35000000</v>
      </c>
      <c r="L19" s="69"/>
      <c r="M19" s="69"/>
      <c r="N19" s="48">
        <v>35000000</v>
      </c>
      <c r="O19" s="48">
        <v>34998347.200000003</v>
      </c>
      <c r="P19" s="48">
        <v>34998347.200000003</v>
      </c>
      <c r="Q19" s="44">
        <f t="shared" si="0"/>
        <v>35000000</v>
      </c>
      <c r="R19" s="43">
        <f t="shared" si="0"/>
        <v>35000000</v>
      </c>
      <c r="S19" s="44">
        <f t="shared" si="4"/>
        <v>35000000</v>
      </c>
      <c r="T19" s="44">
        <f t="shared" si="4"/>
        <v>34998347.200000003</v>
      </c>
      <c r="U19" s="44">
        <f t="shared" si="6"/>
        <v>34998347.200000003</v>
      </c>
      <c r="V19" s="44">
        <f t="shared" si="7"/>
        <v>34998347.200000003</v>
      </c>
      <c r="W19" s="44">
        <f>V19</f>
        <v>34998347.200000003</v>
      </c>
      <c r="X19" s="46">
        <v>0.97109999999999996</v>
      </c>
      <c r="Y19" s="46">
        <v>0.96150000000000002</v>
      </c>
      <c r="Z19" s="36" t="s">
        <v>116</v>
      </c>
      <c r="AA19" s="38" t="s">
        <v>93</v>
      </c>
      <c r="AB19" s="38" t="s">
        <v>117</v>
      </c>
      <c r="AC19" s="38" t="s">
        <v>118</v>
      </c>
      <c r="AD19" s="38" t="s">
        <v>119</v>
      </c>
      <c r="AE19" s="38" t="s">
        <v>120</v>
      </c>
      <c r="AF19" s="48">
        <v>8.86</v>
      </c>
      <c r="AG19" s="48">
        <v>0</v>
      </c>
      <c r="AH19" s="48">
        <v>1028452.55</v>
      </c>
      <c r="AI19" s="38" t="s">
        <v>121</v>
      </c>
      <c r="AJ19" s="50">
        <f t="shared" si="8"/>
        <v>1652.7999999970198</v>
      </c>
      <c r="AK19" s="50">
        <f t="shared" si="9"/>
        <v>0</v>
      </c>
      <c r="AL19" s="43"/>
      <c r="AM19" s="43"/>
      <c r="AN19" s="43"/>
      <c r="AO19" s="43"/>
      <c r="AP19" s="51" t="s">
        <v>122</v>
      </c>
      <c r="AQ19" s="51" t="s">
        <v>122</v>
      </c>
      <c r="AR19" s="91" t="s">
        <v>123</v>
      </c>
      <c r="AS19" s="91" t="s">
        <v>9</v>
      </c>
      <c r="AT19" s="51"/>
      <c r="AU19" s="51"/>
      <c r="AV19" s="51"/>
      <c r="AW19" s="51"/>
      <c r="AX19" s="51"/>
    </row>
    <row r="20" spans="1:51" s="53" customFormat="1" ht="30" hidden="1" customHeight="1" x14ac:dyDescent="0.25">
      <c r="A20" s="36" t="s">
        <v>56</v>
      </c>
      <c r="B20" s="36">
        <v>2009</v>
      </c>
      <c r="C20" s="36" t="s">
        <v>87</v>
      </c>
      <c r="D20" s="37" t="s">
        <v>124</v>
      </c>
      <c r="E20" s="38" t="s">
        <v>59</v>
      </c>
      <c r="F20" s="38" t="s">
        <v>87</v>
      </c>
      <c r="G20" s="90">
        <v>40640</v>
      </c>
      <c r="H20" s="90">
        <v>40887</v>
      </c>
      <c r="I20" s="40"/>
      <c r="J20" s="48">
        <v>35000000</v>
      </c>
      <c r="K20" s="48">
        <v>35000000</v>
      </c>
      <c r="L20" s="69"/>
      <c r="M20" s="69">
        <v>0</v>
      </c>
      <c r="N20" s="48">
        <v>35000000</v>
      </c>
      <c r="O20" s="48">
        <f>35000000-515837.99</f>
        <v>34484162.009999998</v>
      </c>
      <c r="P20" s="48">
        <f>35000000-515837.99</f>
        <v>34484162.009999998</v>
      </c>
      <c r="Q20" s="44">
        <f t="shared" si="0"/>
        <v>35000000</v>
      </c>
      <c r="R20" s="43">
        <f t="shared" si="0"/>
        <v>35000000</v>
      </c>
      <c r="S20" s="44">
        <f t="shared" si="4"/>
        <v>35000000</v>
      </c>
      <c r="T20" s="44">
        <f t="shared" si="4"/>
        <v>34484162.009999998</v>
      </c>
      <c r="U20" s="44">
        <f t="shared" si="6"/>
        <v>34484162.009999998</v>
      </c>
      <c r="V20" s="44">
        <f t="shared" si="7"/>
        <v>34484162.009999998</v>
      </c>
      <c r="W20" s="44">
        <f t="shared" ref="W20:W26" si="10">V20</f>
        <v>34484162.009999998</v>
      </c>
      <c r="X20" s="46">
        <v>1</v>
      </c>
      <c r="Y20" s="46">
        <v>1</v>
      </c>
      <c r="Z20" s="36" t="s">
        <v>125</v>
      </c>
      <c r="AA20" s="38" t="s">
        <v>93</v>
      </c>
      <c r="AB20" s="38" t="s">
        <v>117</v>
      </c>
      <c r="AC20" s="38" t="s">
        <v>126</v>
      </c>
      <c r="AD20" s="38" t="s">
        <v>119</v>
      </c>
      <c r="AE20" s="38" t="s">
        <v>127</v>
      </c>
      <c r="AF20" s="48">
        <v>8.9600000000000009</v>
      </c>
      <c r="AG20" s="48">
        <v>3334.83</v>
      </c>
      <c r="AH20" s="48">
        <v>849821.22</v>
      </c>
      <c r="AI20" s="38"/>
      <c r="AJ20" s="50">
        <f t="shared" si="8"/>
        <v>515837.99000000209</v>
      </c>
      <c r="AK20" s="50">
        <f t="shared" si="9"/>
        <v>0</v>
      </c>
      <c r="AL20" s="43"/>
      <c r="AM20" s="43"/>
      <c r="AN20" s="43"/>
      <c r="AO20" s="43"/>
      <c r="AP20" s="51" t="s">
        <v>67</v>
      </c>
      <c r="AQ20" s="51" t="s">
        <v>67</v>
      </c>
      <c r="AR20" s="91" t="s">
        <v>128</v>
      </c>
      <c r="AS20" s="51"/>
      <c r="AT20" s="51"/>
      <c r="AU20" s="51"/>
      <c r="AV20" s="51"/>
      <c r="AW20" s="51"/>
      <c r="AX20" s="51"/>
    </row>
    <row r="21" spans="1:51" s="53" customFormat="1" ht="66.75" hidden="1" customHeight="1" x14ac:dyDescent="0.25">
      <c r="A21" s="36" t="s">
        <v>56</v>
      </c>
      <c r="B21" s="36">
        <v>2009</v>
      </c>
      <c r="C21" s="36" t="s">
        <v>57</v>
      </c>
      <c r="D21" s="37" t="s">
        <v>129</v>
      </c>
      <c r="E21" s="38" t="s">
        <v>59</v>
      </c>
      <c r="F21" s="38" t="s">
        <v>130</v>
      </c>
      <c r="G21" s="90">
        <v>40057</v>
      </c>
      <c r="H21" s="90">
        <v>40602</v>
      </c>
      <c r="I21" s="40"/>
      <c r="J21" s="48">
        <v>40000000</v>
      </c>
      <c r="K21" s="48">
        <v>40000000</v>
      </c>
      <c r="L21" s="69"/>
      <c r="M21" s="69">
        <v>0</v>
      </c>
      <c r="N21" s="48">
        <v>40000000</v>
      </c>
      <c r="O21" s="48">
        <v>40000000</v>
      </c>
      <c r="P21" s="48">
        <v>40000000</v>
      </c>
      <c r="Q21" s="44">
        <f t="shared" si="0"/>
        <v>40000000</v>
      </c>
      <c r="R21" s="43">
        <f t="shared" si="0"/>
        <v>40000000</v>
      </c>
      <c r="S21" s="44">
        <f t="shared" si="4"/>
        <v>40000000</v>
      </c>
      <c r="T21" s="44">
        <f t="shared" si="4"/>
        <v>40000000</v>
      </c>
      <c r="U21" s="44">
        <f t="shared" si="6"/>
        <v>40000000</v>
      </c>
      <c r="V21" s="44">
        <f t="shared" si="7"/>
        <v>40000000</v>
      </c>
      <c r="W21" s="44">
        <f t="shared" si="10"/>
        <v>40000000</v>
      </c>
      <c r="X21" s="46">
        <v>1</v>
      </c>
      <c r="Y21" s="46">
        <v>1</v>
      </c>
      <c r="Z21" s="36" t="s">
        <v>131</v>
      </c>
      <c r="AA21" s="36" t="s">
        <v>61</v>
      </c>
      <c r="AB21" s="38" t="s">
        <v>132</v>
      </c>
      <c r="AC21" s="38">
        <v>7274361</v>
      </c>
      <c r="AD21" s="38" t="s">
        <v>83</v>
      </c>
      <c r="AE21" s="38" t="s">
        <v>133</v>
      </c>
      <c r="AF21" s="48">
        <v>2211.4899999999998</v>
      </c>
      <c r="AG21" s="48">
        <v>0</v>
      </c>
      <c r="AH21" s="48">
        <v>0</v>
      </c>
      <c r="AI21" s="36"/>
      <c r="AJ21" s="50">
        <f t="shared" si="8"/>
        <v>0</v>
      </c>
      <c r="AK21" s="50">
        <f t="shared" si="9"/>
        <v>0</v>
      </c>
      <c r="AL21" s="43"/>
      <c r="AM21" s="43"/>
      <c r="AN21" s="43"/>
      <c r="AO21" s="43"/>
      <c r="AP21" s="51" t="s">
        <v>67</v>
      </c>
      <c r="AQ21" s="51" t="s">
        <v>67</v>
      </c>
      <c r="AR21" s="91" t="s">
        <v>128</v>
      </c>
      <c r="AS21" s="51"/>
      <c r="AT21" s="51"/>
      <c r="AU21" s="51"/>
      <c r="AV21" s="51"/>
      <c r="AW21" s="51"/>
      <c r="AX21" s="51"/>
    </row>
    <row r="22" spans="1:51" s="53" customFormat="1" ht="55.5" hidden="1" customHeight="1" x14ac:dyDescent="0.25">
      <c r="A22" s="36" t="s">
        <v>56</v>
      </c>
      <c r="B22" s="36">
        <v>2009</v>
      </c>
      <c r="C22" s="36" t="s">
        <v>57</v>
      </c>
      <c r="D22" s="92" t="s">
        <v>134</v>
      </c>
      <c r="E22" s="38" t="s">
        <v>59</v>
      </c>
      <c r="F22" s="38" t="s">
        <v>57</v>
      </c>
      <c r="G22" s="90">
        <v>40057</v>
      </c>
      <c r="H22" s="90">
        <v>40862</v>
      </c>
      <c r="I22" s="40"/>
      <c r="J22" s="48">
        <v>110000000</v>
      </c>
      <c r="K22" s="48">
        <v>110000000</v>
      </c>
      <c r="L22" s="69"/>
      <c r="M22" s="69">
        <v>0</v>
      </c>
      <c r="N22" s="48">
        <v>110000000</v>
      </c>
      <c r="O22" s="48">
        <v>99477539.210000008</v>
      </c>
      <c r="P22" s="48">
        <v>99477539.210000008</v>
      </c>
      <c r="Q22" s="44">
        <f t="shared" si="0"/>
        <v>110000000</v>
      </c>
      <c r="R22" s="43">
        <f t="shared" si="0"/>
        <v>110000000</v>
      </c>
      <c r="S22" s="44">
        <f t="shared" si="4"/>
        <v>110000000</v>
      </c>
      <c r="T22" s="44">
        <f t="shared" si="4"/>
        <v>99477539.210000008</v>
      </c>
      <c r="U22" s="44">
        <f t="shared" si="6"/>
        <v>99477539.210000008</v>
      </c>
      <c r="V22" s="44">
        <f t="shared" si="7"/>
        <v>99477539.210000008</v>
      </c>
      <c r="W22" s="44">
        <f t="shared" si="10"/>
        <v>99477539.210000008</v>
      </c>
      <c r="X22" s="46">
        <v>1</v>
      </c>
      <c r="Y22" s="46">
        <v>0.96</v>
      </c>
      <c r="Z22" s="36" t="s">
        <v>135</v>
      </c>
      <c r="AA22" s="36" t="s">
        <v>61</v>
      </c>
      <c r="AB22" s="36" t="s">
        <v>62</v>
      </c>
      <c r="AC22" s="38" t="s">
        <v>136</v>
      </c>
      <c r="AD22" s="38" t="s">
        <v>64</v>
      </c>
      <c r="AE22" s="38" t="s">
        <v>137</v>
      </c>
      <c r="AF22" s="48">
        <v>106166.18</v>
      </c>
      <c r="AG22" s="48">
        <v>2929822.9</v>
      </c>
      <c r="AH22" s="48">
        <v>12529064.039999999</v>
      </c>
      <c r="AI22" s="36"/>
      <c r="AJ22" s="50">
        <f t="shared" si="8"/>
        <v>10522460.789999992</v>
      </c>
      <c r="AK22" s="50">
        <f t="shared" si="9"/>
        <v>0</v>
      </c>
      <c r="AL22" s="43"/>
      <c r="AM22" s="43"/>
      <c r="AN22" s="43"/>
      <c r="AO22" s="43">
        <v>3890140.13</v>
      </c>
      <c r="AP22" s="51" t="s">
        <v>67</v>
      </c>
      <c r="AQ22" s="51" t="s">
        <v>67</v>
      </c>
      <c r="AR22" s="91" t="s">
        <v>128</v>
      </c>
      <c r="AS22" s="51"/>
      <c r="AT22" s="51"/>
      <c r="AU22" s="51"/>
      <c r="AV22" s="51"/>
      <c r="AW22" s="51"/>
      <c r="AX22" s="51"/>
      <c r="AY22" s="93" t="s">
        <v>138</v>
      </c>
    </row>
    <row r="23" spans="1:51" s="53" customFormat="1" ht="96.75" hidden="1" customHeight="1" x14ac:dyDescent="0.25">
      <c r="A23" s="36" t="s">
        <v>56</v>
      </c>
      <c r="B23" s="38">
        <v>2009</v>
      </c>
      <c r="C23" s="38" t="s">
        <v>70</v>
      </c>
      <c r="D23" s="37" t="s">
        <v>139</v>
      </c>
      <c r="E23" s="38" t="s">
        <v>59</v>
      </c>
      <c r="F23" s="38" t="s">
        <v>70</v>
      </c>
      <c r="G23" s="38" t="s">
        <v>140</v>
      </c>
      <c r="H23" s="90">
        <v>41061</v>
      </c>
      <c r="I23" s="84"/>
      <c r="J23" s="48">
        <v>48000000</v>
      </c>
      <c r="K23" s="48">
        <v>16500000</v>
      </c>
      <c r="L23" s="69"/>
      <c r="M23" s="69">
        <v>0</v>
      </c>
      <c r="N23" s="48">
        <v>16500000</v>
      </c>
      <c r="O23" s="48">
        <v>16500000</v>
      </c>
      <c r="P23" s="48">
        <v>12387664.58</v>
      </c>
      <c r="Q23" s="44">
        <f t="shared" si="0"/>
        <v>48000000</v>
      </c>
      <c r="R23" s="43">
        <v>16500000</v>
      </c>
      <c r="S23" s="44">
        <v>14850000</v>
      </c>
      <c r="T23" s="44">
        <f t="shared" si="4"/>
        <v>16500000</v>
      </c>
      <c r="U23" s="44">
        <f t="shared" si="6"/>
        <v>12387664.58</v>
      </c>
      <c r="V23" s="44">
        <f t="shared" si="7"/>
        <v>12387664.58</v>
      </c>
      <c r="W23" s="44">
        <f t="shared" si="10"/>
        <v>12387664.58</v>
      </c>
      <c r="X23" s="46">
        <v>0.99060000000000004</v>
      </c>
      <c r="Y23" s="46">
        <v>0.74909999999999999</v>
      </c>
      <c r="Z23" s="38" t="s">
        <v>141</v>
      </c>
      <c r="AA23" s="38" t="s">
        <v>142</v>
      </c>
      <c r="AB23" s="38" t="s">
        <v>143</v>
      </c>
      <c r="AC23" s="38" t="s">
        <v>144</v>
      </c>
      <c r="AD23" s="38" t="s">
        <v>145</v>
      </c>
      <c r="AE23" s="94">
        <v>3.0237604286501E+16</v>
      </c>
      <c r="AF23" s="48">
        <v>44.95</v>
      </c>
      <c r="AG23" s="48">
        <v>0</v>
      </c>
      <c r="AH23" s="48">
        <v>5393477.9900000002</v>
      </c>
      <c r="AI23" s="38" t="s">
        <v>146</v>
      </c>
      <c r="AJ23" s="50">
        <f t="shared" si="8"/>
        <v>0</v>
      </c>
      <c r="AK23" s="50">
        <f t="shared" si="9"/>
        <v>4112335.42</v>
      </c>
      <c r="AL23" s="43"/>
      <c r="AM23" s="43"/>
      <c r="AN23" s="43"/>
      <c r="AO23" s="43"/>
      <c r="AP23" s="51" t="s">
        <v>122</v>
      </c>
      <c r="AQ23" s="51" t="s">
        <v>122</v>
      </c>
      <c r="AR23" s="91" t="s">
        <v>147</v>
      </c>
      <c r="AS23" s="51" t="s">
        <v>148</v>
      </c>
      <c r="AT23" s="51"/>
      <c r="AU23" s="51"/>
      <c r="AV23" s="51"/>
      <c r="AW23" s="51"/>
      <c r="AX23" s="51"/>
      <c r="AY23" s="93" t="s">
        <v>138</v>
      </c>
    </row>
    <row r="24" spans="1:51" s="53" customFormat="1" ht="47.25" hidden="1" customHeight="1" x14ac:dyDescent="0.25">
      <c r="A24" s="36" t="s">
        <v>56</v>
      </c>
      <c r="B24" s="38">
        <v>2009</v>
      </c>
      <c r="C24" s="38" t="s">
        <v>87</v>
      </c>
      <c r="D24" s="92" t="s">
        <v>149</v>
      </c>
      <c r="E24" s="38" t="s">
        <v>59</v>
      </c>
      <c r="F24" s="38" t="s">
        <v>80</v>
      </c>
      <c r="G24" s="90">
        <v>40057</v>
      </c>
      <c r="H24" s="90">
        <v>40575</v>
      </c>
      <c r="I24" s="84"/>
      <c r="J24" s="48">
        <v>20000000</v>
      </c>
      <c r="K24" s="48">
        <v>20000000</v>
      </c>
      <c r="L24" s="69"/>
      <c r="M24" s="69">
        <v>0</v>
      </c>
      <c r="N24" s="48">
        <v>20000000</v>
      </c>
      <c r="O24" s="48">
        <v>19814084.66</v>
      </c>
      <c r="P24" s="48">
        <v>19324825.060000002</v>
      </c>
      <c r="Q24" s="44">
        <f t="shared" si="0"/>
        <v>20000000</v>
      </c>
      <c r="R24" s="43">
        <f t="shared" si="0"/>
        <v>20000000</v>
      </c>
      <c r="S24" s="44">
        <f t="shared" si="4"/>
        <v>20000000</v>
      </c>
      <c r="T24" s="44">
        <f t="shared" si="4"/>
        <v>19814084.66</v>
      </c>
      <c r="U24" s="44">
        <f t="shared" si="6"/>
        <v>19324825.060000002</v>
      </c>
      <c r="V24" s="44">
        <f t="shared" si="7"/>
        <v>19324825.060000002</v>
      </c>
      <c r="W24" s="44">
        <f t="shared" si="10"/>
        <v>19324825.060000002</v>
      </c>
      <c r="X24" s="46">
        <v>1</v>
      </c>
      <c r="Y24" s="46">
        <v>1</v>
      </c>
      <c r="Z24" s="38" t="s">
        <v>150</v>
      </c>
      <c r="AA24" s="38" t="s">
        <v>93</v>
      </c>
      <c r="AB24" s="38" t="s">
        <v>151</v>
      </c>
      <c r="AC24" s="38">
        <v>36813190101</v>
      </c>
      <c r="AD24" s="38" t="s">
        <v>64</v>
      </c>
      <c r="AE24" s="38" t="s">
        <v>152</v>
      </c>
      <c r="AF24" s="48">
        <v>0</v>
      </c>
      <c r="AG24" s="48">
        <v>0</v>
      </c>
      <c r="AH24" s="48">
        <v>431357.72</v>
      </c>
      <c r="AI24" s="38"/>
      <c r="AJ24" s="50">
        <f t="shared" si="8"/>
        <v>185915.33999999985</v>
      </c>
      <c r="AK24" s="50">
        <f t="shared" si="9"/>
        <v>489259.59999999776</v>
      </c>
      <c r="AL24" s="43"/>
      <c r="AM24" s="43"/>
      <c r="AN24" s="43"/>
      <c r="AO24" s="43"/>
      <c r="AP24" s="51" t="s">
        <v>67</v>
      </c>
      <c r="AQ24" s="51" t="s">
        <v>67</v>
      </c>
      <c r="AR24" s="91" t="s">
        <v>128</v>
      </c>
      <c r="AS24" s="51"/>
      <c r="AT24" s="51"/>
      <c r="AU24" s="51"/>
      <c r="AV24" s="51"/>
      <c r="AW24" s="51"/>
      <c r="AX24" s="51"/>
    </row>
    <row r="25" spans="1:51" s="53" customFormat="1" ht="44.25" hidden="1" customHeight="1" x14ac:dyDescent="0.25">
      <c r="A25" s="36" t="s">
        <v>56</v>
      </c>
      <c r="B25" s="38">
        <v>2009</v>
      </c>
      <c r="C25" s="38" t="s">
        <v>106</v>
      </c>
      <c r="D25" s="92" t="s">
        <v>153</v>
      </c>
      <c r="E25" s="38" t="s">
        <v>89</v>
      </c>
      <c r="F25" s="38" t="s">
        <v>108</v>
      </c>
      <c r="G25" s="90">
        <v>40764</v>
      </c>
      <c r="H25" s="90">
        <v>40949</v>
      </c>
      <c r="I25" s="84"/>
      <c r="J25" s="48">
        <v>6000000</v>
      </c>
      <c r="K25" s="48">
        <v>6000000</v>
      </c>
      <c r="L25" s="69"/>
      <c r="M25" s="69">
        <v>0</v>
      </c>
      <c r="N25" s="48">
        <v>6000000</v>
      </c>
      <c r="O25" s="48">
        <v>5611895.9699999997</v>
      </c>
      <c r="P25" s="48">
        <v>5346652.9799999995</v>
      </c>
      <c r="Q25" s="44">
        <f t="shared" si="0"/>
        <v>6000000</v>
      </c>
      <c r="R25" s="43">
        <f t="shared" si="0"/>
        <v>6000000</v>
      </c>
      <c r="S25" s="44">
        <f t="shared" si="4"/>
        <v>6000000</v>
      </c>
      <c r="T25" s="44">
        <f t="shared" si="4"/>
        <v>5611895.9699999997</v>
      </c>
      <c r="U25" s="44">
        <f t="shared" si="6"/>
        <v>5346652.9799999995</v>
      </c>
      <c r="V25" s="44">
        <f t="shared" si="7"/>
        <v>5346652.9799999995</v>
      </c>
      <c r="W25" s="44">
        <f t="shared" si="10"/>
        <v>5346652.9799999995</v>
      </c>
      <c r="X25" s="46">
        <v>1</v>
      </c>
      <c r="Y25" s="46">
        <v>1</v>
      </c>
      <c r="Z25" s="38" t="s">
        <v>154</v>
      </c>
      <c r="AA25" s="38" t="s">
        <v>61</v>
      </c>
      <c r="AB25" s="38" t="s">
        <v>155</v>
      </c>
      <c r="AC25" s="38">
        <v>65502556487</v>
      </c>
      <c r="AD25" s="38" t="s">
        <v>156</v>
      </c>
      <c r="AE25" s="38" t="s">
        <v>157</v>
      </c>
      <c r="AF25" s="48">
        <v>114.66</v>
      </c>
      <c r="AG25" s="48">
        <v>0</v>
      </c>
      <c r="AH25" s="48">
        <v>672699.9</v>
      </c>
      <c r="AI25" s="38"/>
      <c r="AJ25" s="50">
        <f t="shared" si="8"/>
        <v>388104.03000000026</v>
      </c>
      <c r="AK25" s="50">
        <f t="shared" si="9"/>
        <v>265242.99000000022</v>
      </c>
      <c r="AL25" s="43"/>
      <c r="AM25" s="43"/>
      <c r="AN25" s="43">
        <v>653347.02</v>
      </c>
      <c r="AO25" s="43">
        <v>20833.84</v>
      </c>
      <c r="AP25" s="51" t="s">
        <v>67</v>
      </c>
      <c r="AQ25" s="51" t="s">
        <v>67</v>
      </c>
      <c r="AR25" s="51" t="s">
        <v>68</v>
      </c>
      <c r="AS25" s="51"/>
      <c r="AT25" s="51" t="s">
        <v>69</v>
      </c>
      <c r="AU25" s="51" t="s">
        <v>69</v>
      </c>
      <c r="AV25" s="51"/>
      <c r="AW25" s="51"/>
      <c r="AX25" s="51"/>
    </row>
    <row r="26" spans="1:51" s="53" customFormat="1" ht="57.75" hidden="1" customHeight="1" x14ac:dyDescent="0.25">
      <c r="A26" s="36" t="s">
        <v>56</v>
      </c>
      <c r="B26" s="38">
        <v>2009</v>
      </c>
      <c r="C26" s="38" t="s">
        <v>106</v>
      </c>
      <c r="D26" s="92" t="s">
        <v>158</v>
      </c>
      <c r="E26" s="38" t="s">
        <v>89</v>
      </c>
      <c r="F26" s="38" t="s">
        <v>108</v>
      </c>
      <c r="G26" s="95">
        <v>40118</v>
      </c>
      <c r="H26" s="90">
        <v>40817</v>
      </c>
      <c r="I26" s="84"/>
      <c r="J26" s="48">
        <v>6000000</v>
      </c>
      <c r="K26" s="48">
        <v>6000000</v>
      </c>
      <c r="L26" s="69"/>
      <c r="M26" s="69">
        <v>0</v>
      </c>
      <c r="N26" s="48">
        <v>6000000</v>
      </c>
      <c r="O26" s="48">
        <v>5989404.7199999997</v>
      </c>
      <c r="P26" s="48">
        <v>5989404.7199999997</v>
      </c>
      <c r="Q26" s="44">
        <f t="shared" si="0"/>
        <v>6000000</v>
      </c>
      <c r="R26" s="43">
        <f t="shared" si="0"/>
        <v>6000000</v>
      </c>
      <c r="S26" s="44">
        <f t="shared" si="4"/>
        <v>6000000</v>
      </c>
      <c r="T26" s="44">
        <f t="shared" si="4"/>
        <v>5989404.7199999997</v>
      </c>
      <c r="U26" s="44">
        <f t="shared" si="6"/>
        <v>5989404.7199999997</v>
      </c>
      <c r="V26" s="44">
        <f t="shared" si="7"/>
        <v>5989404.7199999997</v>
      </c>
      <c r="W26" s="44">
        <f t="shared" si="10"/>
        <v>5989404.7199999997</v>
      </c>
      <c r="X26" s="46">
        <v>1</v>
      </c>
      <c r="Y26" s="46">
        <f>V26/O26</f>
        <v>1</v>
      </c>
      <c r="Z26" s="38" t="s">
        <v>159</v>
      </c>
      <c r="AA26" s="38" t="s">
        <v>61</v>
      </c>
      <c r="AB26" s="38" t="s">
        <v>155</v>
      </c>
      <c r="AC26" s="38" t="s">
        <v>160</v>
      </c>
      <c r="AD26" s="38" t="s">
        <v>156</v>
      </c>
      <c r="AE26" s="38" t="s">
        <v>161</v>
      </c>
      <c r="AF26" s="48">
        <v>21.5</v>
      </c>
      <c r="AG26" s="48"/>
      <c r="AH26" s="48">
        <v>18927.05</v>
      </c>
      <c r="AI26" s="38"/>
      <c r="AJ26" s="50">
        <f t="shared" si="8"/>
        <v>10595.280000000261</v>
      </c>
      <c r="AK26" s="50">
        <f t="shared" si="9"/>
        <v>0</v>
      </c>
      <c r="AL26" s="43"/>
      <c r="AM26" s="43"/>
      <c r="AN26" s="43">
        <v>10595.28</v>
      </c>
      <c r="AO26" s="43">
        <v>8359.06</v>
      </c>
      <c r="AP26" s="51" t="s">
        <v>67</v>
      </c>
      <c r="AQ26" s="51" t="s">
        <v>67</v>
      </c>
      <c r="AR26" s="51" t="s">
        <v>68</v>
      </c>
      <c r="AS26" s="51"/>
      <c r="AT26" s="51" t="s">
        <v>69</v>
      </c>
      <c r="AU26" s="51" t="s">
        <v>69</v>
      </c>
      <c r="AV26" s="51"/>
      <c r="AW26" s="51"/>
      <c r="AX26" s="51"/>
    </row>
    <row r="27" spans="1:51" s="53" customFormat="1" ht="64.5" hidden="1" customHeight="1" x14ac:dyDescent="0.25">
      <c r="A27" s="36" t="s">
        <v>56</v>
      </c>
      <c r="B27" s="38">
        <v>2009</v>
      </c>
      <c r="C27" s="38" t="s">
        <v>70</v>
      </c>
      <c r="D27" s="92" t="s">
        <v>162</v>
      </c>
      <c r="E27" s="38" t="s">
        <v>59</v>
      </c>
      <c r="F27" s="38" t="s">
        <v>70</v>
      </c>
      <c r="G27" s="90">
        <v>39734</v>
      </c>
      <c r="H27" s="96">
        <v>41973</v>
      </c>
      <c r="I27" s="84"/>
      <c r="J27" s="48">
        <v>0</v>
      </c>
      <c r="K27" s="48">
        <f>J27+L27+M27</f>
        <v>3500000</v>
      </c>
      <c r="L27" s="69"/>
      <c r="M27" s="69">
        <v>3500000</v>
      </c>
      <c r="N27" s="48">
        <v>3500000</v>
      </c>
      <c r="O27" s="48">
        <v>3449340.77</v>
      </c>
      <c r="P27" s="48">
        <v>3449340.77</v>
      </c>
      <c r="Q27" s="44">
        <f t="shared" si="0"/>
        <v>0</v>
      </c>
      <c r="R27" s="43">
        <f t="shared" si="0"/>
        <v>3500000</v>
      </c>
      <c r="S27" s="44">
        <f t="shared" ref="S27:T52" si="11">N27</f>
        <v>3500000</v>
      </c>
      <c r="T27" s="44">
        <f t="shared" si="11"/>
        <v>3449340.77</v>
      </c>
      <c r="U27" s="44">
        <f>V27</f>
        <v>3449340.77</v>
      </c>
      <c r="V27" s="44">
        <f t="shared" si="7"/>
        <v>3449340.77</v>
      </c>
      <c r="W27" s="44">
        <f>V27</f>
        <v>3449340.77</v>
      </c>
      <c r="X27" s="46">
        <v>1</v>
      </c>
      <c r="Y27" s="46">
        <v>1</v>
      </c>
      <c r="Z27" s="38" t="s">
        <v>163</v>
      </c>
      <c r="AA27" s="38" t="s">
        <v>164</v>
      </c>
      <c r="AB27" s="38" t="s">
        <v>74</v>
      </c>
      <c r="AC27" s="38">
        <v>33716300101</v>
      </c>
      <c r="AD27" s="38" t="s">
        <v>64</v>
      </c>
      <c r="AE27" s="38" t="s">
        <v>75</v>
      </c>
      <c r="AF27" s="48">
        <v>0</v>
      </c>
      <c r="AG27" s="48">
        <v>0</v>
      </c>
      <c r="AH27" s="48">
        <v>0</v>
      </c>
      <c r="AI27" s="38"/>
      <c r="AJ27" s="50">
        <f t="shared" si="8"/>
        <v>50659.229999999981</v>
      </c>
      <c r="AK27" s="50">
        <f t="shared" si="9"/>
        <v>0</v>
      </c>
      <c r="AL27" s="43"/>
      <c r="AM27" s="43"/>
      <c r="AN27" s="43"/>
      <c r="AO27" s="43"/>
      <c r="AP27" s="51" t="s">
        <v>67</v>
      </c>
      <c r="AQ27" s="51" t="s">
        <v>67</v>
      </c>
      <c r="AR27" s="51" t="s">
        <v>68</v>
      </c>
      <c r="AS27" s="51"/>
      <c r="AT27" s="51" t="s">
        <v>69</v>
      </c>
      <c r="AU27" s="51" t="s">
        <v>69</v>
      </c>
      <c r="AV27" s="51"/>
      <c r="AW27" s="51"/>
      <c r="AX27" s="51"/>
    </row>
    <row r="28" spans="1:51" s="53" customFormat="1" ht="41.25" hidden="1" customHeight="1" x14ac:dyDescent="0.25">
      <c r="A28" s="36" t="s">
        <v>56</v>
      </c>
      <c r="B28" s="38">
        <v>2009</v>
      </c>
      <c r="C28" s="38" t="s">
        <v>165</v>
      </c>
      <c r="D28" s="92" t="s">
        <v>79</v>
      </c>
      <c r="E28" s="38" t="s">
        <v>59</v>
      </c>
      <c r="F28" s="38" t="s">
        <v>80</v>
      </c>
      <c r="G28" s="90">
        <v>40391</v>
      </c>
      <c r="H28" s="90">
        <v>41122</v>
      </c>
      <c r="I28" s="84"/>
      <c r="J28" s="48">
        <v>0</v>
      </c>
      <c r="K28" s="48">
        <f>J28+L28+M28</f>
        <v>28000000</v>
      </c>
      <c r="L28" s="69"/>
      <c r="M28" s="69">
        <v>28000000</v>
      </c>
      <c r="N28" s="48">
        <v>28000000</v>
      </c>
      <c r="O28" s="48">
        <v>28000000</v>
      </c>
      <c r="P28" s="48">
        <v>28000000</v>
      </c>
      <c r="Q28" s="44">
        <f t="shared" si="0"/>
        <v>0</v>
      </c>
      <c r="R28" s="43">
        <f t="shared" si="0"/>
        <v>28000000</v>
      </c>
      <c r="S28" s="44">
        <f t="shared" si="11"/>
        <v>28000000</v>
      </c>
      <c r="T28" s="44">
        <f t="shared" si="11"/>
        <v>28000000</v>
      </c>
      <c r="U28" s="44">
        <f>V28</f>
        <v>28000000</v>
      </c>
      <c r="V28" s="44">
        <f t="shared" si="7"/>
        <v>28000000</v>
      </c>
      <c r="W28" s="44">
        <f>V28</f>
        <v>28000000</v>
      </c>
      <c r="X28" s="46">
        <v>1</v>
      </c>
      <c r="Y28" s="46">
        <v>1</v>
      </c>
      <c r="Z28" s="38"/>
      <c r="AA28" s="38"/>
      <c r="AB28" s="38" t="s">
        <v>151</v>
      </c>
      <c r="AC28" s="38">
        <v>5741640</v>
      </c>
      <c r="AD28" s="38" t="s">
        <v>83</v>
      </c>
      <c r="AE28" s="38" t="s">
        <v>84</v>
      </c>
      <c r="AF28" s="48">
        <v>0</v>
      </c>
      <c r="AG28" s="48">
        <v>0</v>
      </c>
      <c r="AH28" s="48">
        <v>0</v>
      </c>
      <c r="AI28" s="38"/>
      <c r="AJ28" s="50">
        <f t="shared" si="8"/>
        <v>0</v>
      </c>
      <c r="AK28" s="50">
        <f t="shared" si="9"/>
        <v>0</v>
      </c>
      <c r="AL28" s="43"/>
      <c r="AM28" s="43"/>
      <c r="AN28" s="43">
        <v>1375294.64</v>
      </c>
      <c r="AO28" s="43"/>
      <c r="AP28" s="51" t="s">
        <v>67</v>
      </c>
      <c r="AQ28" s="51" t="s">
        <v>67</v>
      </c>
      <c r="AR28" s="91" t="s">
        <v>166</v>
      </c>
      <c r="AS28" s="51"/>
      <c r="AT28" s="51"/>
      <c r="AU28" s="51"/>
      <c r="AV28" s="51"/>
      <c r="AW28" s="51"/>
      <c r="AX28" s="51"/>
    </row>
    <row r="29" spans="1:51" s="53" customFormat="1" ht="45.75" customHeight="1" x14ac:dyDescent="0.25">
      <c r="A29" s="36" t="s">
        <v>56</v>
      </c>
      <c r="B29" s="38">
        <v>2010</v>
      </c>
      <c r="C29" s="38" t="s">
        <v>167</v>
      </c>
      <c r="D29" s="92" t="s">
        <v>168</v>
      </c>
      <c r="E29" s="38" t="s">
        <v>59</v>
      </c>
      <c r="F29" s="38" t="s">
        <v>167</v>
      </c>
      <c r="G29" s="90">
        <v>40834</v>
      </c>
      <c r="H29" s="90">
        <v>40953</v>
      </c>
      <c r="I29" s="84"/>
      <c r="J29" s="48">
        <v>55000000</v>
      </c>
      <c r="K29" s="48">
        <v>40000000</v>
      </c>
      <c r="L29" s="69"/>
      <c r="M29" s="69">
        <v>40000000</v>
      </c>
      <c r="N29" s="48">
        <v>40000000</v>
      </c>
      <c r="O29" s="48">
        <v>40000000</v>
      </c>
      <c r="P29" s="48">
        <v>39773693.100000001</v>
      </c>
      <c r="Q29" s="44">
        <f t="shared" si="0"/>
        <v>55000000</v>
      </c>
      <c r="R29" s="44">
        <f>K29</f>
        <v>40000000</v>
      </c>
      <c r="S29" s="44">
        <f t="shared" si="11"/>
        <v>40000000</v>
      </c>
      <c r="T29" s="44">
        <f t="shared" si="11"/>
        <v>40000000</v>
      </c>
      <c r="U29" s="44">
        <f>V29</f>
        <v>39773693.100000001</v>
      </c>
      <c r="V29" s="44">
        <f t="shared" si="7"/>
        <v>39773693.100000001</v>
      </c>
      <c r="W29" s="44">
        <f>V29</f>
        <v>39773693.100000001</v>
      </c>
      <c r="X29" s="46">
        <v>1</v>
      </c>
      <c r="Y29" s="97">
        <v>0.99439999999999995</v>
      </c>
      <c r="Z29" s="38" t="s">
        <v>169</v>
      </c>
      <c r="AA29" s="38" t="s">
        <v>170</v>
      </c>
      <c r="AB29" s="38" t="s">
        <v>171</v>
      </c>
      <c r="AC29" s="38">
        <v>7824885</v>
      </c>
      <c r="AD29" s="38" t="s">
        <v>172</v>
      </c>
      <c r="AE29" s="38" t="s">
        <v>173</v>
      </c>
      <c r="AF29" s="48">
        <v>27.19</v>
      </c>
      <c r="AG29" s="48">
        <v>0</v>
      </c>
      <c r="AH29" s="48">
        <v>3262408.3499999992</v>
      </c>
      <c r="AI29" s="38" t="s">
        <v>174</v>
      </c>
      <c r="AJ29" s="50">
        <f t="shared" si="8"/>
        <v>0</v>
      </c>
      <c r="AK29" s="50">
        <f t="shared" si="9"/>
        <v>226306.89999999851</v>
      </c>
      <c r="AL29" s="43"/>
      <c r="AM29" s="43"/>
      <c r="AN29" s="43"/>
      <c r="AO29" s="43"/>
      <c r="AP29" s="51" t="s">
        <v>67</v>
      </c>
      <c r="AQ29" s="51" t="s">
        <v>67</v>
      </c>
      <c r="AR29" s="91" t="s">
        <v>128</v>
      </c>
      <c r="AS29" s="51" t="s">
        <v>108</v>
      </c>
      <c r="AT29" s="51"/>
      <c r="AU29" s="51"/>
      <c r="AV29" s="51"/>
      <c r="AW29" s="51"/>
      <c r="AX29" s="51"/>
    </row>
    <row r="30" spans="1:51" s="53" customFormat="1" ht="50.25" customHeight="1" x14ac:dyDescent="0.25">
      <c r="A30" s="36" t="s">
        <v>56</v>
      </c>
      <c r="B30" s="38">
        <v>2010</v>
      </c>
      <c r="C30" s="38" t="s">
        <v>165</v>
      </c>
      <c r="D30" s="92" t="s">
        <v>175</v>
      </c>
      <c r="E30" s="38" t="s">
        <v>59</v>
      </c>
      <c r="F30" s="38" t="s">
        <v>80</v>
      </c>
      <c r="G30" s="90">
        <v>40422</v>
      </c>
      <c r="H30" s="90">
        <v>41153</v>
      </c>
      <c r="I30" s="84"/>
      <c r="J30" s="48">
        <v>20000000</v>
      </c>
      <c r="K30" s="48">
        <v>35000000</v>
      </c>
      <c r="L30" s="69"/>
      <c r="M30" s="69">
        <v>35000000</v>
      </c>
      <c r="N30" s="48">
        <v>35000000</v>
      </c>
      <c r="O30" s="48">
        <v>35000000</v>
      </c>
      <c r="P30" s="48">
        <v>35000000</v>
      </c>
      <c r="Q30" s="44">
        <f t="shared" si="0"/>
        <v>20000000</v>
      </c>
      <c r="R30" s="44">
        <f>K30</f>
        <v>35000000</v>
      </c>
      <c r="S30" s="44">
        <f t="shared" si="11"/>
        <v>35000000</v>
      </c>
      <c r="T30" s="44">
        <f t="shared" si="11"/>
        <v>35000000</v>
      </c>
      <c r="U30" s="44">
        <f t="shared" ref="U30:U59" si="12">V30</f>
        <v>35000000</v>
      </c>
      <c r="V30" s="44">
        <f t="shared" si="7"/>
        <v>35000000</v>
      </c>
      <c r="W30" s="44">
        <f t="shared" ref="W30:W31" si="13">V30</f>
        <v>35000000</v>
      </c>
      <c r="X30" s="46">
        <v>1</v>
      </c>
      <c r="Y30" s="46">
        <v>1</v>
      </c>
      <c r="Z30" s="55" t="s">
        <v>176</v>
      </c>
      <c r="AA30" s="55" t="s">
        <v>164</v>
      </c>
      <c r="AB30" s="38" t="s">
        <v>80</v>
      </c>
      <c r="AC30" s="38" t="s">
        <v>177</v>
      </c>
      <c r="AD30" s="38" t="s">
        <v>178</v>
      </c>
      <c r="AE30" s="38" t="s">
        <v>179</v>
      </c>
      <c r="AF30" s="48">
        <v>30757.57</v>
      </c>
      <c r="AG30" s="48">
        <v>72000</v>
      </c>
      <c r="AH30" s="48">
        <v>672607.01</v>
      </c>
      <c r="AI30" s="38" t="s">
        <v>180</v>
      </c>
      <c r="AJ30" s="50">
        <f t="shared" si="8"/>
        <v>0</v>
      </c>
      <c r="AK30" s="50">
        <f t="shared" si="9"/>
        <v>0</v>
      </c>
      <c r="AL30" s="43"/>
      <c r="AM30" s="43"/>
      <c r="AN30" s="43">
        <f>322393.93+372393.93</f>
        <v>694787.86</v>
      </c>
      <c r="AO30" s="43"/>
      <c r="AP30" s="51" t="s">
        <v>67</v>
      </c>
      <c r="AQ30" s="51" t="s">
        <v>67</v>
      </c>
      <c r="AR30" s="91" t="s">
        <v>128</v>
      </c>
      <c r="AS30" s="51" t="s">
        <v>108</v>
      </c>
      <c r="AT30" s="51"/>
      <c r="AU30" s="51"/>
      <c r="AV30" s="51"/>
      <c r="AW30" s="51"/>
      <c r="AX30" s="51"/>
    </row>
    <row r="31" spans="1:51" s="53" customFormat="1" ht="150" hidden="1" customHeight="1" x14ac:dyDescent="0.25">
      <c r="A31" s="36"/>
      <c r="B31" s="38">
        <v>2010</v>
      </c>
      <c r="C31" s="38" t="s">
        <v>165</v>
      </c>
      <c r="D31" s="92" t="s">
        <v>181</v>
      </c>
      <c r="E31" s="38" t="s">
        <v>59</v>
      </c>
      <c r="F31" s="38" t="s">
        <v>80</v>
      </c>
      <c r="G31" s="90">
        <v>40422</v>
      </c>
      <c r="H31" s="90">
        <v>41153</v>
      </c>
      <c r="I31" s="84"/>
      <c r="J31" s="48">
        <v>0</v>
      </c>
      <c r="K31" s="41">
        <f>J31+L31+M31</f>
        <v>2015008.82</v>
      </c>
      <c r="L31" s="69"/>
      <c r="M31" s="69">
        <v>2015008.82</v>
      </c>
      <c r="N31" s="48">
        <v>2015008.82</v>
      </c>
      <c r="O31" s="48">
        <v>2015008.82</v>
      </c>
      <c r="P31" s="48"/>
      <c r="Q31" s="44">
        <f t="shared" si="0"/>
        <v>0</v>
      </c>
      <c r="R31" s="44">
        <f>K31</f>
        <v>2015008.82</v>
      </c>
      <c r="S31" s="44">
        <f t="shared" si="11"/>
        <v>2015008.82</v>
      </c>
      <c r="T31" s="44">
        <f t="shared" si="11"/>
        <v>2015008.82</v>
      </c>
      <c r="U31" s="44">
        <f t="shared" si="12"/>
        <v>0</v>
      </c>
      <c r="V31" s="44">
        <f t="shared" si="7"/>
        <v>0</v>
      </c>
      <c r="W31" s="44">
        <f t="shared" si="13"/>
        <v>0</v>
      </c>
      <c r="X31" s="45">
        <v>1</v>
      </c>
      <c r="Y31" s="46">
        <v>1</v>
      </c>
      <c r="Z31" s="55"/>
      <c r="AA31" s="55"/>
      <c r="AB31" s="38" t="s">
        <v>80</v>
      </c>
      <c r="AC31" s="38">
        <v>8417156010100</v>
      </c>
      <c r="AD31" s="38" t="s">
        <v>119</v>
      </c>
      <c r="AE31" s="38" t="s">
        <v>182</v>
      </c>
      <c r="AF31" s="48">
        <v>0</v>
      </c>
      <c r="AG31" s="48">
        <v>0</v>
      </c>
      <c r="AH31" s="48">
        <v>130955.86</v>
      </c>
      <c r="AI31" s="38" t="s">
        <v>180</v>
      </c>
      <c r="AJ31" s="50">
        <f t="shared" si="8"/>
        <v>0</v>
      </c>
      <c r="AK31" s="50">
        <f t="shared" si="9"/>
        <v>2015008.82</v>
      </c>
      <c r="AL31" s="43"/>
      <c r="AM31" s="43"/>
      <c r="AN31" s="43"/>
      <c r="AO31" s="43"/>
      <c r="AP31" s="51" t="s">
        <v>67</v>
      </c>
      <c r="AQ31" s="51" t="s">
        <v>67</v>
      </c>
      <c r="AR31" s="91" t="s">
        <v>128</v>
      </c>
      <c r="AS31" s="51" t="s">
        <v>108</v>
      </c>
      <c r="AT31" s="51"/>
      <c r="AU31" s="51"/>
      <c r="AV31" s="51"/>
      <c r="AW31" s="51"/>
      <c r="AX31" s="51"/>
    </row>
    <row r="32" spans="1:51" s="53" customFormat="1" ht="45" customHeight="1" x14ac:dyDescent="0.25">
      <c r="A32" s="54" t="s">
        <v>56</v>
      </c>
      <c r="B32" s="55">
        <v>2010</v>
      </c>
      <c r="C32" s="55" t="s">
        <v>70</v>
      </c>
      <c r="D32" s="98" t="s">
        <v>183</v>
      </c>
      <c r="E32" s="55" t="s">
        <v>59</v>
      </c>
      <c r="F32" s="55" t="s">
        <v>70</v>
      </c>
      <c r="G32" s="90">
        <v>40756</v>
      </c>
      <c r="H32" s="90">
        <v>41055</v>
      </c>
      <c r="I32" s="66"/>
      <c r="J32" s="48">
        <v>30000000</v>
      </c>
      <c r="K32" s="48">
        <f>J32+L32+M32</f>
        <v>30346583.640000001</v>
      </c>
      <c r="L32" s="69"/>
      <c r="M32" s="69">
        <v>346583.64</v>
      </c>
      <c r="N32" s="48">
        <v>30346583.640000001</v>
      </c>
      <c r="O32" s="62">
        <v>30346583.640000001</v>
      </c>
      <c r="P32" s="62">
        <v>30346583.640000001</v>
      </c>
      <c r="Q32" s="44">
        <f t="shared" si="0"/>
        <v>30000000</v>
      </c>
      <c r="R32" s="44">
        <f>Q32</f>
        <v>30000000</v>
      </c>
      <c r="S32" s="44">
        <f>Q32</f>
        <v>30000000</v>
      </c>
      <c r="T32" s="58"/>
      <c r="U32" s="58">
        <f>V32</f>
        <v>30000000</v>
      </c>
      <c r="V32" s="58">
        <f>Q32</f>
        <v>30000000</v>
      </c>
      <c r="W32" s="58">
        <f>V32</f>
        <v>30000000</v>
      </c>
      <c r="X32" s="46">
        <v>1</v>
      </c>
      <c r="Y32" s="46">
        <v>1</v>
      </c>
      <c r="Z32" s="55" t="s">
        <v>184</v>
      </c>
      <c r="AA32" s="55" t="s">
        <v>164</v>
      </c>
      <c r="AB32" s="38" t="s">
        <v>143</v>
      </c>
      <c r="AC32" s="38" t="s">
        <v>185</v>
      </c>
      <c r="AD32" s="38" t="s">
        <v>145</v>
      </c>
      <c r="AE32" s="38" t="s">
        <v>186</v>
      </c>
      <c r="AF32" s="48">
        <v>0.14000000000000001</v>
      </c>
      <c r="AG32" s="48">
        <v>2670.38</v>
      </c>
      <c r="AH32" s="48">
        <v>16281.5</v>
      </c>
      <c r="AI32" s="38" t="s">
        <v>187</v>
      </c>
      <c r="AJ32" s="50">
        <f t="shared" si="8"/>
        <v>0</v>
      </c>
      <c r="AK32" s="50">
        <f t="shared" si="9"/>
        <v>0</v>
      </c>
      <c r="AL32" s="43"/>
      <c r="AM32" s="43"/>
      <c r="AN32" s="43"/>
      <c r="AO32" s="43"/>
      <c r="AP32" s="51" t="s">
        <v>67</v>
      </c>
      <c r="AQ32" s="51" t="s">
        <v>67</v>
      </c>
      <c r="AR32" s="91" t="s">
        <v>128</v>
      </c>
      <c r="AS32" s="51" t="s">
        <v>108</v>
      </c>
      <c r="AT32" s="51"/>
      <c r="AU32" s="51"/>
      <c r="AV32" s="51"/>
      <c r="AW32" s="51"/>
      <c r="AX32" s="51"/>
    </row>
    <row r="33" spans="1:50" s="53" customFormat="1" ht="30" hidden="1" customHeight="1" x14ac:dyDescent="0.25">
      <c r="A33" s="65"/>
      <c r="B33" s="66"/>
      <c r="C33" s="66"/>
      <c r="D33" s="99"/>
      <c r="E33" s="66"/>
      <c r="F33" s="66"/>
      <c r="G33" s="84"/>
      <c r="H33" s="84"/>
      <c r="I33" s="66"/>
      <c r="J33" s="69"/>
      <c r="K33" s="69"/>
      <c r="L33" s="69"/>
      <c r="M33" s="69"/>
      <c r="N33" s="69">
        <v>343731.67</v>
      </c>
      <c r="O33" s="75"/>
      <c r="P33" s="75">
        <v>30346583.640000001</v>
      </c>
      <c r="Q33" s="70">
        <f t="shared" si="0"/>
        <v>0</v>
      </c>
      <c r="R33" s="70">
        <f t="shared" si="5"/>
        <v>0</v>
      </c>
      <c r="S33" s="70">
        <f t="shared" si="11"/>
        <v>343731.67</v>
      </c>
      <c r="T33" s="71"/>
      <c r="U33" s="71"/>
      <c r="V33" s="71"/>
      <c r="W33" s="71"/>
      <c r="X33" s="83">
        <v>1</v>
      </c>
      <c r="Y33" s="83">
        <v>1</v>
      </c>
      <c r="Z33" s="66"/>
      <c r="AA33" s="66"/>
      <c r="AB33" s="84"/>
      <c r="AC33" s="84"/>
      <c r="AD33" s="84"/>
      <c r="AE33" s="84"/>
      <c r="AF33" s="69"/>
      <c r="AG33" s="69"/>
      <c r="AH33" s="69"/>
      <c r="AI33" s="84" t="s">
        <v>188</v>
      </c>
      <c r="AJ33" s="84"/>
      <c r="AK33" s="84"/>
      <c r="AL33" s="43"/>
      <c r="AM33" s="43"/>
      <c r="AN33" s="43"/>
      <c r="AO33" s="43"/>
      <c r="AP33" s="85"/>
      <c r="AQ33" s="85"/>
      <c r="AR33" s="51"/>
      <c r="AS33" s="51"/>
      <c r="AT33" s="51"/>
      <c r="AU33" s="51"/>
      <c r="AV33" s="51"/>
      <c r="AW33" s="51"/>
      <c r="AX33" s="51"/>
    </row>
    <row r="34" spans="1:50" s="53" customFormat="1" ht="37.5" customHeight="1" x14ac:dyDescent="0.25">
      <c r="A34" s="36" t="s">
        <v>56</v>
      </c>
      <c r="B34" s="38">
        <v>2010</v>
      </c>
      <c r="C34" s="38" t="s">
        <v>87</v>
      </c>
      <c r="D34" s="92" t="s">
        <v>189</v>
      </c>
      <c r="E34" s="38" t="s">
        <v>59</v>
      </c>
      <c r="F34" s="38" t="s">
        <v>87</v>
      </c>
      <c r="G34" s="90">
        <v>40522</v>
      </c>
      <c r="H34" s="90">
        <v>40908</v>
      </c>
      <c r="I34" s="84"/>
      <c r="J34" s="48">
        <v>50000000</v>
      </c>
      <c r="K34" s="41">
        <v>50000000</v>
      </c>
      <c r="L34" s="69"/>
      <c r="M34" s="69"/>
      <c r="N34" s="48">
        <v>50000000</v>
      </c>
      <c r="O34" s="48">
        <v>49945101.710000001</v>
      </c>
      <c r="P34" s="48">
        <v>47812702.345039994</v>
      </c>
      <c r="Q34" s="44">
        <f t="shared" si="0"/>
        <v>50000000</v>
      </c>
      <c r="R34" s="44">
        <f t="shared" si="0"/>
        <v>50000000</v>
      </c>
      <c r="S34" s="44">
        <f t="shared" si="11"/>
        <v>50000000</v>
      </c>
      <c r="T34" s="44">
        <f t="shared" si="11"/>
        <v>49945101.710000001</v>
      </c>
      <c r="U34" s="44">
        <f t="shared" si="12"/>
        <v>47812702.345039994</v>
      </c>
      <c r="V34" s="44">
        <f t="shared" ref="V34:V61" si="14">P34</f>
        <v>47812702.345039994</v>
      </c>
      <c r="W34" s="44">
        <f>V34</f>
        <v>47812702.345039994</v>
      </c>
      <c r="X34" s="46">
        <v>1</v>
      </c>
      <c r="Y34" s="46">
        <v>0.95630000000000004</v>
      </c>
      <c r="Z34" s="38" t="s">
        <v>190</v>
      </c>
      <c r="AA34" s="38" t="s">
        <v>93</v>
      </c>
      <c r="AB34" s="38" t="s">
        <v>191</v>
      </c>
      <c r="AC34" s="38" t="s">
        <v>192</v>
      </c>
      <c r="AD34" s="38" t="s">
        <v>119</v>
      </c>
      <c r="AE34" s="38" t="s">
        <v>193</v>
      </c>
      <c r="AF34" s="48">
        <v>19.079999999999998</v>
      </c>
      <c r="AG34" s="48"/>
      <c r="AH34" s="48">
        <v>2215380.96</v>
      </c>
      <c r="AI34" s="38" t="s">
        <v>194</v>
      </c>
      <c r="AJ34" s="50">
        <f t="shared" ref="AJ34:AJ39" si="15">K34-O34</f>
        <v>54898.289999999106</v>
      </c>
      <c r="AK34" s="50">
        <f t="shared" ref="AK34:AK39" si="16">O34-P34</f>
        <v>2132399.3649600074</v>
      </c>
      <c r="AL34" s="43"/>
      <c r="AM34" s="43"/>
      <c r="AN34" s="43">
        <v>2184403.33</v>
      </c>
      <c r="AO34" s="43">
        <v>31127.18</v>
      </c>
      <c r="AP34" s="51" t="s">
        <v>67</v>
      </c>
      <c r="AQ34" s="51" t="s">
        <v>67</v>
      </c>
      <c r="AR34" s="91" t="s">
        <v>195</v>
      </c>
      <c r="AS34" s="51" t="s">
        <v>108</v>
      </c>
      <c r="AT34" s="51"/>
      <c r="AU34" s="51"/>
      <c r="AV34" s="51"/>
      <c r="AW34" s="51"/>
      <c r="AX34" s="51"/>
    </row>
    <row r="35" spans="1:50" s="53" customFormat="1" ht="60" customHeight="1" x14ac:dyDescent="0.25">
      <c r="A35" s="36" t="s">
        <v>56</v>
      </c>
      <c r="B35" s="38">
        <v>2010</v>
      </c>
      <c r="C35" s="38" t="s">
        <v>57</v>
      </c>
      <c r="D35" s="92" t="s">
        <v>196</v>
      </c>
      <c r="E35" s="38" t="s">
        <v>59</v>
      </c>
      <c r="F35" s="38" t="s">
        <v>57</v>
      </c>
      <c r="G35" s="90">
        <v>40817</v>
      </c>
      <c r="H35" s="90">
        <v>41035</v>
      </c>
      <c r="I35" s="84"/>
      <c r="J35" s="48">
        <v>86000000</v>
      </c>
      <c r="K35" s="48">
        <v>86000000</v>
      </c>
      <c r="L35" s="69"/>
      <c r="M35" s="69"/>
      <c r="N35" s="48">
        <v>86000000</v>
      </c>
      <c r="O35" s="48">
        <v>86000000</v>
      </c>
      <c r="P35" s="48">
        <v>83328280.709999993</v>
      </c>
      <c r="Q35" s="44">
        <f t="shared" si="0"/>
        <v>86000000</v>
      </c>
      <c r="R35" s="44">
        <f t="shared" si="0"/>
        <v>86000000</v>
      </c>
      <c r="S35" s="44">
        <f t="shared" si="11"/>
        <v>86000000</v>
      </c>
      <c r="T35" s="44">
        <f t="shared" si="11"/>
        <v>86000000</v>
      </c>
      <c r="U35" s="44">
        <f t="shared" si="12"/>
        <v>83328280.709999993</v>
      </c>
      <c r="V35" s="44">
        <f t="shared" si="14"/>
        <v>83328280.709999993</v>
      </c>
      <c r="W35" s="44">
        <f>V35</f>
        <v>83328280.709999993</v>
      </c>
      <c r="X35" s="46">
        <v>1</v>
      </c>
      <c r="Y35" s="46">
        <v>1</v>
      </c>
      <c r="Z35" s="38" t="s">
        <v>197</v>
      </c>
      <c r="AA35" s="38" t="s">
        <v>198</v>
      </c>
      <c r="AB35" s="38" t="s">
        <v>199</v>
      </c>
      <c r="AC35" s="38" t="s">
        <v>200</v>
      </c>
      <c r="AD35" s="38" t="s">
        <v>201</v>
      </c>
      <c r="AE35" s="38" t="s">
        <v>202</v>
      </c>
      <c r="AF35" s="48">
        <v>494.14</v>
      </c>
      <c r="AG35" s="48">
        <v>1256298.5799999998</v>
      </c>
      <c r="AH35" s="48">
        <v>58280.15</v>
      </c>
      <c r="AI35" s="38" t="s">
        <v>203</v>
      </c>
      <c r="AJ35" s="50">
        <f t="shared" si="15"/>
        <v>0</v>
      </c>
      <c r="AK35" s="50">
        <f t="shared" si="16"/>
        <v>2671719.2900000066</v>
      </c>
      <c r="AL35" s="43"/>
      <c r="AM35" s="43"/>
      <c r="AN35" s="43"/>
      <c r="AO35" s="43"/>
      <c r="AP35" s="51" t="s">
        <v>67</v>
      </c>
      <c r="AQ35" s="51" t="s">
        <v>67</v>
      </c>
      <c r="AR35" s="91" t="s">
        <v>128</v>
      </c>
      <c r="AS35" s="51" t="s">
        <v>108</v>
      </c>
      <c r="AT35" s="51"/>
      <c r="AU35" s="51"/>
      <c r="AV35" s="51"/>
      <c r="AW35" s="51"/>
      <c r="AX35" s="51"/>
    </row>
    <row r="36" spans="1:50" s="53" customFormat="1" ht="60" customHeight="1" x14ac:dyDescent="0.25">
      <c r="A36" s="36" t="s">
        <v>56</v>
      </c>
      <c r="B36" s="38">
        <v>2010</v>
      </c>
      <c r="C36" s="38" t="s">
        <v>57</v>
      </c>
      <c r="D36" s="92" t="s">
        <v>204</v>
      </c>
      <c r="E36" s="38" t="s">
        <v>59</v>
      </c>
      <c r="F36" s="38" t="s">
        <v>57</v>
      </c>
      <c r="G36" s="90">
        <v>40581</v>
      </c>
      <c r="H36" s="90">
        <v>40950</v>
      </c>
      <c r="I36" s="84"/>
      <c r="J36" s="48">
        <v>49000000</v>
      </c>
      <c r="K36" s="48">
        <v>49000000</v>
      </c>
      <c r="L36" s="69"/>
      <c r="M36" s="69"/>
      <c r="N36" s="48">
        <v>49000000</v>
      </c>
      <c r="O36" s="48">
        <v>49000000</v>
      </c>
      <c r="P36" s="48">
        <v>49000000</v>
      </c>
      <c r="Q36" s="44">
        <f t="shared" si="0"/>
        <v>49000000</v>
      </c>
      <c r="R36" s="44">
        <f t="shared" si="0"/>
        <v>49000000</v>
      </c>
      <c r="S36" s="44">
        <f t="shared" si="11"/>
        <v>49000000</v>
      </c>
      <c r="T36" s="44">
        <f t="shared" si="11"/>
        <v>49000000</v>
      </c>
      <c r="U36" s="44">
        <f t="shared" si="12"/>
        <v>49000000</v>
      </c>
      <c r="V36" s="44">
        <f t="shared" si="14"/>
        <v>49000000</v>
      </c>
      <c r="W36" s="44">
        <f t="shared" ref="W36:W59" si="17">V36</f>
        <v>49000000</v>
      </c>
      <c r="X36" s="46">
        <v>1</v>
      </c>
      <c r="Y36" s="46">
        <v>0.94</v>
      </c>
      <c r="Z36" s="38" t="s">
        <v>205</v>
      </c>
      <c r="AA36" s="38" t="s">
        <v>198</v>
      </c>
      <c r="AB36" s="38" t="s">
        <v>199</v>
      </c>
      <c r="AC36" s="38" t="s">
        <v>206</v>
      </c>
      <c r="AD36" s="38" t="s">
        <v>201</v>
      </c>
      <c r="AE36" s="38" t="s">
        <v>207</v>
      </c>
      <c r="AF36" s="48">
        <v>1865849.67</v>
      </c>
      <c r="AG36" s="48">
        <v>1769298.65</v>
      </c>
      <c r="AH36" s="48">
        <v>96551.020000000019</v>
      </c>
      <c r="AI36" s="38" t="s">
        <v>208</v>
      </c>
      <c r="AJ36" s="50">
        <f t="shared" si="15"/>
        <v>0</v>
      </c>
      <c r="AK36" s="50">
        <f t="shared" si="16"/>
        <v>0</v>
      </c>
      <c r="AL36" s="43"/>
      <c r="AM36" s="43"/>
      <c r="AN36" s="43"/>
      <c r="AO36" s="43">
        <v>121034.36</v>
      </c>
      <c r="AP36" s="51" t="s">
        <v>67</v>
      </c>
      <c r="AQ36" s="51" t="s">
        <v>67</v>
      </c>
      <c r="AR36" s="91" t="s">
        <v>128</v>
      </c>
      <c r="AS36" s="51" t="s">
        <v>108</v>
      </c>
      <c r="AT36" s="51"/>
      <c r="AU36" s="51"/>
      <c r="AV36" s="51"/>
      <c r="AW36" s="51"/>
      <c r="AX36" s="51"/>
    </row>
    <row r="37" spans="1:50" s="53" customFormat="1" ht="51.75" customHeight="1" x14ac:dyDescent="0.25">
      <c r="A37" s="36" t="s">
        <v>56</v>
      </c>
      <c r="B37" s="38">
        <v>2010</v>
      </c>
      <c r="C37" s="38" t="s">
        <v>57</v>
      </c>
      <c r="D37" s="92" t="s">
        <v>209</v>
      </c>
      <c r="E37" s="38" t="s">
        <v>89</v>
      </c>
      <c r="F37" s="38" t="s">
        <v>108</v>
      </c>
      <c r="G37" s="90">
        <v>41544</v>
      </c>
      <c r="H37" s="90">
        <v>41613</v>
      </c>
      <c r="I37" s="84"/>
      <c r="J37" s="48">
        <v>15000000</v>
      </c>
      <c r="K37" s="48">
        <v>15000000</v>
      </c>
      <c r="L37" s="69"/>
      <c r="M37" s="69"/>
      <c r="N37" s="48">
        <v>15000000</v>
      </c>
      <c r="O37" s="48">
        <v>14888440.879999999</v>
      </c>
      <c r="P37" s="48">
        <v>14888440.879999999</v>
      </c>
      <c r="Q37" s="44">
        <f t="shared" si="0"/>
        <v>15000000</v>
      </c>
      <c r="R37" s="44">
        <f t="shared" si="0"/>
        <v>15000000</v>
      </c>
      <c r="S37" s="44">
        <f t="shared" si="11"/>
        <v>15000000</v>
      </c>
      <c r="T37" s="44">
        <f t="shared" si="11"/>
        <v>14888440.879999999</v>
      </c>
      <c r="U37" s="44">
        <f t="shared" si="12"/>
        <v>14888440.879999999</v>
      </c>
      <c r="V37" s="44">
        <f t="shared" si="14"/>
        <v>14888440.879999999</v>
      </c>
      <c r="W37" s="44">
        <f t="shared" si="17"/>
        <v>14888440.879999999</v>
      </c>
      <c r="X37" s="46">
        <v>1</v>
      </c>
      <c r="Y37" s="46">
        <v>1</v>
      </c>
      <c r="Z37" s="38" t="s">
        <v>210</v>
      </c>
      <c r="AA37" s="38" t="s">
        <v>198</v>
      </c>
      <c r="AB37" s="38" t="s">
        <v>211</v>
      </c>
      <c r="AC37" s="38" t="s">
        <v>212</v>
      </c>
      <c r="AD37" s="38" t="s">
        <v>213</v>
      </c>
      <c r="AE37" s="38" t="s">
        <v>214</v>
      </c>
      <c r="AF37" s="48">
        <v>28.27</v>
      </c>
      <c r="AG37" s="48">
        <v>0</v>
      </c>
      <c r="AH37" s="48">
        <v>165851.51</v>
      </c>
      <c r="AI37" s="38"/>
      <c r="AJ37" s="50">
        <f t="shared" si="15"/>
        <v>111559.12000000104</v>
      </c>
      <c r="AK37" s="50">
        <f t="shared" si="16"/>
        <v>0</v>
      </c>
      <c r="AL37" s="43"/>
      <c r="AM37" s="43"/>
      <c r="AN37" s="43">
        <v>111559.12</v>
      </c>
      <c r="AO37" s="43">
        <v>36351.24</v>
      </c>
      <c r="AP37" s="51" t="s">
        <v>67</v>
      </c>
      <c r="AQ37" s="51" t="s">
        <v>67</v>
      </c>
      <c r="AR37" s="51" t="s">
        <v>68</v>
      </c>
      <c r="AS37" s="51"/>
      <c r="AT37" s="51" t="s">
        <v>69</v>
      </c>
      <c r="AU37" s="51" t="s">
        <v>69</v>
      </c>
      <c r="AV37" s="51"/>
      <c r="AW37" s="51"/>
      <c r="AX37" s="51"/>
    </row>
    <row r="38" spans="1:50" s="53" customFormat="1" ht="41.25" customHeight="1" x14ac:dyDescent="0.25">
      <c r="A38" s="36" t="s">
        <v>56</v>
      </c>
      <c r="B38" s="38">
        <v>2010</v>
      </c>
      <c r="C38" s="38" t="s">
        <v>57</v>
      </c>
      <c r="D38" s="92" t="s">
        <v>215</v>
      </c>
      <c r="E38" s="38" t="s">
        <v>89</v>
      </c>
      <c r="F38" s="38" t="s">
        <v>216</v>
      </c>
      <c r="G38" s="90">
        <v>40624</v>
      </c>
      <c r="H38" s="90">
        <v>41349</v>
      </c>
      <c r="I38" s="84"/>
      <c r="J38" s="48">
        <v>25920126</v>
      </c>
      <c r="K38" s="48">
        <v>25920126</v>
      </c>
      <c r="L38" s="69"/>
      <c r="M38" s="69"/>
      <c r="N38" s="48">
        <v>25920126</v>
      </c>
      <c r="O38" s="48">
        <v>25920125.990000006</v>
      </c>
      <c r="P38" s="48">
        <v>25526808.310000002</v>
      </c>
      <c r="Q38" s="44">
        <f t="shared" si="0"/>
        <v>25920126</v>
      </c>
      <c r="R38" s="44">
        <f t="shared" si="0"/>
        <v>25920126</v>
      </c>
      <c r="S38" s="44">
        <f t="shared" si="11"/>
        <v>25920126</v>
      </c>
      <c r="T38" s="44">
        <f t="shared" si="11"/>
        <v>25920125.990000006</v>
      </c>
      <c r="U38" s="44">
        <f t="shared" si="12"/>
        <v>25526808.310000002</v>
      </c>
      <c r="V38" s="44">
        <f t="shared" si="14"/>
        <v>25526808.310000002</v>
      </c>
      <c r="W38" s="44">
        <f t="shared" si="17"/>
        <v>25526808.310000002</v>
      </c>
      <c r="X38" s="97">
        <v>1</v>
      </c>
      <c r="Y38" s="100">
        <v>0.99929999999999997</v>
      </c>
      <c r="Z38" s="38" t="s">
        <v>217</v>
      </c>
      <c r="AA38" s="38" t="s">
        <v>198</v>
      </c>
      <c r="AB38" s="38" t="s">
        <v>211</v>
      </c>
      <c r="AC38" s="38" t="s">
        <v>218</v>
      </c>
      <c r="AD38" s="38" t="s">
        <v>219</v>
      </c>
      <c r="AE38" s="38" t="s">
        <v>220</v>
      </c>
      <c r="AF38" s="48">
        <v>240.47</v>
      </c>
      <c r="AG38" s="48">
        <v>0</v>
      </c>
      <c r="AH38" s="48">
        <v>1692713.66</v>
      </c>
      <c r="AI38" s="38"/>
      <c r="AJ38" s="50">
        <f t="shared" si="15"/>
        <v>9.9999941885471344E-3</v>
      </c>
      <c r="AK38" s="50">
        <f t="shared" si="16"/>
        <v>393317.68000000343</v>
      </c>
      <c r="AL38" s="43"/>
      <c r="AM38" s="43"/>
      <c r="AN38" s="43">
        <f>393317.68+750705.75</f>
        <v>1144023.43</v>
      </c>
      <c r="AO38" s="43"/>
      <c r="AP38" s="51" t="s">
        <v>67</v>
      </c>
      <c r="AQ38" s="51" t="s">
        <v>67</v>
      </c>
      <c r="AR38" s="51" t="s">
        <v>68</v>
      </c>
      <c r="AS38" s="51"/>
      <c r="AT38" s="51" t="s">
        <v>69</v>
      </c>
      <c r="AU38" s="51" t="s">
        <v>69</v>
      </c>
      <c r="AV38" s="51"/>
      <c r="AW38" s="51"/>
      <c r="AX38" s="51"/>
    </row>
    <row r="39" spans="1:50" s="53" customFormat="1" ht="90" customHeight="1" x14ac:dyDescent="0.25">
      <c r="A39" s="54" t="s">
        <v>56</v>
      </c>
      <c r="B39" s="55">
        <v>2010</v>
      </c>
      <c r="C39" s="55" t="s">
        <v>106</v>
      </c>
      <c r="D39" s="101" t="s">
        <v>221</v>
      </c>
      <c r="E39" s="55" t="s">
        <v>222</v>
      </c>
      <c r="F39" s="55" t="s">
        <v>108</v>
      </c>
      <c r="G39" s="90">
        <v>40730</v>
      </c>
      <c r="H39" s="90">
        <v>41227</v>
      </c>
      <c r="I39" s="66"/>
      <c r="J39" s="48">
        <v>12000000</v>
      </c>
      <c r="K39" s="41">
        <f>J39+L39+M39</f>
        <v>16000000</v>
      </c>
      <c r="L39" s="69"/>
      <c r="M39" s="69">
        <v>4000000</v>
      </c>
      <c r="N39" s="48">
        <f>12000000+4000000</f>
        <v>16000000</v>
      </c>
      <c r="O39" s="48">
        <v>15999793.970000001</v>
      </c>
      <c r="P39" s="48">
        <v>15999793.970000001</v>
      </c>
      <c r="Q39" s="44">
        <f t="shared" si="0"/>
        <v>12000000</v>
      </c>
      <c r="R39" s="44">
        <f t="shared" si="0"/>
        <v>16000000</v>
      </c>
      <c r="S39" s="44">
        <f t="shared" si="11"/>
        <v>16000000</v>
      </c>
      <c r="T39" s="44">
        <f t="shared" si="11"/>
        <v>15999793.970000001</v>
      </c>
      <c r="U39" s="44">
        <f t="shared" si="12"/>
        <v>15999793.970000001</v>
      </c>
      <c r="V39" s="44">
        <f t="shared" si="14"/>
        <v>15999793.970000001</v>
      </c>
      <c r="W39" s="44">
        <f t="shared" si="17"/>
        <v>15999793.970000001</v>
      </c>
      <c r="X39" s="46">
        <v>1</v>
      </c>
      <c r="Y39" s="46">
        <v>1</v>
      </c>
      <c r="Z39" s="55" t="s">
        <v>223</v>
      </c>
      <c r="AA39" s="55" t="s">
        <v>93</v>
      </c>
      <c r="AB39" s="55" t="s">
        <v>211</v>
      </c>
      <c r="AC39" s="55" t="s">
        <v>224</v>
      </c>
      <c r="AD39" s="55" t="s">
        <v>225</v>
      </c>
      <c r="AE39" s="55" t="s">
        <v>226</v>
      </c>
      <c r="AF39" s="62">
        <v>3.98</v>
      </c>
      <c r="AG39" s="62">
        <v>0</v>
      </c>
      <c r="AH39" s="62">
        <v>25270.07</v>
      </c>
      <c r="AI39" s="55"/>
      <c r="AJ39" s="50">
        <f t="shared" si="15"/>
        <v>206.02999999932945</v>
      </c>
      <c r="AK39" s="50">
        <f t="shared" si="16"/>
        <v>0</v>
      </c>
      <c r="AL39" s="43"/>
      <c r="AM39" s="43"/>
      <c r="AN39" s="43">
        <v>206</v>
      </c>
      <c r="AO39" s="43">
        <v>25110.99</v>
      </c>
      <c r="AP39" s="51" t="s">
        <v>67</v>
      </c>
      <c r="AQ39" s="51" t="s">
        <v>67</v>
      </c>
      <c r="AR39" s="51" t="s">
        <v>68</v>
      </c>
      <c r="AS39" s="51"/>
      <c r="AT39" s="51" t="s">
        <v>69</v>
      </c>
      <c r="AU39" s="51" t="s">
        <v>69</v>
      </c>
      <c r="AV39" s="51"/>
      <c r="AW39" s="51"/>
      <c r="AX39" s="51"/>
    </row>
    <row r="40" spans="1:50" s="53" customFormat="1" ht="29.25" hidden="1" customHeight="1" x14ac:dyDescent="0.25">
      <c r="A40" s="65"/>
      <c r="B40" s="66"/>
      <c r="C40" s="66"/>
      <c r="D40" s="102"/>
      <c r="E40" s="66"/>
      <c r="F40" s="66"/>
      <c r="G40" s="84"/>
      <c r="H40" s="84"/>
      <c r="I40" s="66"/>
      <c r="J40" s="69"/>
      <c r="K40" s="69">
        <v>4000000</v>
      </c>
      <c r="L40" s="69"/>
      <c r="M40" s="69">
        <v>4000000</v>
      </c>
      <c r="N40" s="69"/>
      <c r="O40" s="69"/>
      <c r="P40" s="69"/>
      <c r="Q40" s="70"/>
      <c r="R40" s="70">
        <f t="shared" si="5"/>
        <v>4000000</v>
      </c>
      <c r="S40" s="70">
        <f t="shared" si="11"/>
        <v>0</v>
      </c>
      <c r="T40" s="70">
        <f t="shared" si="11"/>
        <v>0</v>
      </c>
      <c r="U40" s="70">
        <f t="shared" si="12"/>
        <v>0</v>
      </c>
      <c r="V40" s="70">
        <f t="shared" si="14"/>
        <v>0</v>
      </c>
      <c r="W40" s="70">
        <f t="shared" si="17"/>
        <v>0</v>
      </c>
      <c r="X40" s="83">
        <v>1</v>
      </c>
      <c r="Y40" s="83">
        <v>1</v>
      </c>
      <c r="Z40" s="66"/>
      <c r="AA40" s="66"/>
      <c r="AB40" s="66"/>
      <c r="AC40" s="66"/>
      <c r="AD40" s="66"/>
      <c r="AE40" s="66"/>
      <c r="AF40" s="75"/>
      <c r="AG40" s="75"/>
      <c r="AH40" s="75"/>
      <c r="AI40" s="66"/>
      <c r="AJ40" s="84"/>
      <c r="AK40" s="84"/>
      <c r="AL40" s="43"/>
      <c r="AM40" s="43"/>
      <c r="AN40" s="43"/>
      <c r="AO40" s="43"/>
      <c r="AP40" s="85"/>
      <c r="AQ40" s="85"/>
      <c r="AR40" s="51"/>
      <c r="AS40" s="51"/>
      <c r="AT40" s="51"/>
      <c r="AU40" s="51"/>
      <c r="AV40" s="51"/>
      <c r="AW40" s="51"/>
      <c r="AX40" s="51"/>
    </row>
    <row r="41" spans="1:50" s="53" customFormat="1" ht="39" hidden="1" customHeight="1" x14ac:dyDescent="0.25">
      <c r="A41" s="36" t="s">
        <v>56</v>
      </c>
      <c r="B41" s="38">
        <v>2011</v>
      </c>
      <c r="C41" s="38" t="s">
        <v>167</v>
      </c>
      <c r="D41" s="92" t="s">
        <v>168</v>
      </c>
      <c r="E41" s="38" t="s">
        <v>59</v>
      </c>
      <c r="F41" s="38" t="s">
        <v>167</v>
      </c>
      <c r="G41" s="90">
        <v>40848</v>
      </c>
      <c r="H41" s="90">
        <v>40848</v>
      </c>
      <c r="I41" s="84"/>
      <c r="J41" s="48">
        <v>16000000</v>
      </c>
      <c r="K41" s="48">
        <v>31000000</v>
      </c>
      <c r="L41" s="69"/>
      <c r="M41" s="69"/>
      <c r="N41" s="48">
        <v>31000000</v>
      </c>
      <c r="O41" s="48">
        <f>4450512.92+26549487.08</f>
        <v>31000000</v>
      </c>
      <c r="P41" s="48">
        <v>31000000</v>
      </c>
      <c r="Q41" s="44">
        <f t="shared" ref="Q41:R59" si="18">J41</f>
        <v>16000000</v>
      </c>
      <c r="R41" s="44">
        <f t="shared" si="18"/>
        <v>31000000</v>
      </c>
      <c r="S41" s="44">
        <f t="shared" si="11"/>
        <v>31000000</v>
      </c>
      <c r="T41" s="44">
        <f t="shared" si="11"/>
        <v>31000000</v>
      </c>
      <c r="U41" s="44">
        <f t="shared" si="12"/>
        <v>31000000</v>
      </c>
      <c r="V41" s="44">
        <f t="shared" si="14"/>
        <v>31000000</v>
      </c>
      <c r="W41" s="44">
        <f t="shared" si="17"/>
        <v>31000000</v>
      </c>
      <c r="X41" s="46">
        <v>1</v>
      </c>
      <c r="Y41" s="46">
        <v>0.99990000000000001</v>
      </c>
      <c r="Z41" s="38" t="s">
        <v>227</v>
      </c>
      <c r="AA41" s="38" t="s">
        <v>170</v>
      </c>
      <c r="AB41" s="38" t="s">
        <v>171</v>
      </c>
      <c r="AC41" s="38">
        <v>7824885</v>
      </c>
      <c r="AD41" s="38" t="s">
        <v>172</v>
      </c>
      <c r="AE41" s="38" t="s">
        <v>228</v>
      </c>
      <c r="AF41" s="48">
        <v>27.19</v>
      </c>
      <c r="AG41" s="48">
        <v>0</v>
      </c>
      <c r="AH41" s="48">
        <v>3262408.3499999992</v>
      </c>
      <c r="AI41" s="38" t="s">
        <v>229</v>
      </c>
      <c r="AJ41" s="50">
        <f t="shared" ref="AJ41:AJ56" si="19">K41-O41</f>
        <v>0</v>
      </c>
      <c r="AK41" s="50">
        <f t="shared" ref="AK41:AK56" si="20">O41-P41</f>
        <v>0</v>
      </c>
      <c r="AL41" s="43"/>
      <c r="AM41" s="43"/>
      <c r="AN41" s="43"/>
      <c r="AO41" s="43"/>
      <c r="AP41" s="51" t="s">
        <v>67</v>
      </c>
      <c r="AQ41" s="51" t="s">
        <v>67</v>
      </c>
      <c r="AR41" s="91" t="s">
        <v>128</v>
      </c>
      <c r="AS41" s="51" t="s">
        <v>108</v>
      </c>
      <c r="AT41" s="51"/>
      <c r="AU41" s="51"/>
      <c r="AV41" s="51"/>
      <c r="AW41" s="51"/>
      <c r="AX41" s="51"/>
    </row>
    <row r="42" spans="1:50" s="53" customFormat="1" ht="51" hidden="1" customHeight="1" x14ac:dyDescent="0.25">
      <c r="A42" s="36" t="s">
        <v>56</v>
      </c>
      <c r="B42" s="38">
        <v>2011</v>
      </c>
      <c r="C42" s="38" t="s">
        <v>230</v>
      </c>
      <c r="D42" s="92" t="s">
        <v>175</v>
      </c>
      <c r="E42" s="38" t="s">
        <v>59</v>
      </c>
      <c r="F42" s="38" t="s">
        <v>80</v>
      </c>
      <c r="G42" s="103">
        <v>40422</v>
      </c>
      <c r="H42" s="103">
        <v>41153</v>
      </c>
      <c r="I42" s="84"/>
      <c r="J42" s="48">
        <v>32611786</v>
      </c>
      <c r="K42" s="48">
        <v>17611786</v>
      </c>
      <c r="L42" s="69"/>
      <c r="M42" s="69"/>
      <c r="N42" s="48">
        <v>17611786</v>
      </c>
      <c r="O42" s="48">
        <v>17611759.43</v>
      </c>
      <c r="P42" s="48">
        <v>17611759.43</v>
      </c>
      <c r="Q42" s="44">
        <f t="shared" si="18"/>
        <v>32611786</v>
      </c>
      <c r="R42" s="44">
        <f t="shared" si="18"/>
        <v>17611786</v>
      </c>
      <c r="S42" s="44">
        <f t="shared" si="11"/>
        <v>17611786</v>
      </c>
      <c r="T42" s="44">
        <f t="shared" si="11"/>
        <v>17611759.43</v>
      </c>
      <c r="U42" s="44">
        <f t="shared" si="12"/>
        <v>17611759.43</v>
      </c>
      <c r="V42" s="44">
        <f t="shared" si="14"/>
        <v>17611759.43</v>
      </c>
      <c r="W42" s="44">
        <f t="shared" si="17"/>
        <v>17611759.43</v>
      </c>
      <c r="X42" s="46">
        <v>1</v>
      </c>
      <c r="Y42" s="46">
        <v>1</v>
      </c>
      <c r="Z42" s="38" t="s">
        <v>231</v>
      </c>
      <c r="AA42" s="38" t="s">
        <v>232</v>
      </c>
      <c r="AB42" s="38" t="s">
        <v>80</v>
      </c>
      <c r="AC42" s="38" t="s">
        <v>233</v>
      </c>
      <c r="AD42" s="38" t="s">
        <v>178</v>
      </c>
      <c r="AE42" s="38" t="s">
        <v>179</v>
      </c>
      <c r="AF42" s="48">
        <v>0</v>
      </c>
      <c r="AG42" s="48">
        <v>0</v>
      </c>
      <c r="AH42" s="48">
        <v>0</v>
      </c>
      <c r="AI42" s="38" t="s">
        <v>234</v>
      </c>
      <c r="AJ42" s="50">
        <f t="shared" si="19"/>
        <v>26.570000000298023</v>
      </c>
      <c r="AK42" s="50">
        <f t="shared" si="20"/>
        <v>0</v>
      </c>
      <c r="AL42" s="43"/>
      <c r="AM42" s="43"/>
      <c r="AN42" s="43">
        <v>406377.1</v>
      </c>
      <c r="AO42" s="43"/>
      <c r="AP42" s="51" t="s">
        <v>67</v>
      </c>
      <c r="AQ42" s="51" t="s">
        <v>67</v>
      </c>
      <c r="AR42" s="91" t="s">
        <v>128</v>
      </c>
      <c r="AS42" s="51" t="s">
        <v>108</v>
      </c>
      <c r="AT42" s="51"/>
      <c r="AU42" s="51"/>
      <c r="AV42" s="51"/>
      <c r="AW42" s="51"/>
      <c r="AX42" s="51"/>
    </row>
    <row r="43" spans="1:50" s="53" customFormat="1" ht="27.75" hidden="1" customHeight="1" x14ac:dyDescent="0.25">
      <c r="A43" s="36" t="s">
        <v>56</v>
      </c>
      <c r="B43" s="38">
        <v>2011</v>
      </c>
      <c r="C43" s="38" t="s">
        <v>87</v>
      </c>
      <c r="D43" s="92" t="s">
        <v>235</v>
      </c>
      <c r="E43" s="38" t="s">
        <v>59</v>
      </c>
      <c r="F43" s="38" t="s">
        <v>87</v>
      </c>
      <c r="G43" s="90">
        <v>41180</v>
      </c>
      <c r="H43" s="90">
        <v>41343</v>
      </c>
      <c r="I43" s="84"/>
      <c r="J43" s="48">
        <v>0</v>
      </c>
      <c r="K43" s="48">
        <v>30000000</v>
      </c>
      <c r="L43" s="69"/>
      <c r="M43" s="69"/>
      <c r="N43" s="48">
        <v>30000000</v>
      </c>
      <c r="O43" s="48">
        <f>29390583.88+587391.16</f>
        <v>29977975.039999999</v>
      </c>
      <c r="P43" s="48">
        <v>29977975.039999999</v>
      </c>
      <c r="Q43" s="44">
        <f t="shared" si="18"/>
        <v>0</v>
      </c>
      <c r="R43" s="44">
        <f t="shared" si="18"/>
        <v>30000000</v>
      </c>
      <c r="S43" s="44">
        <f t="shared" si="11"/>
        <v>30000000</v>
      </c>
      <c r="T43" s="44">
        <f t="shared" si="11"/>
        <v>29977975.039999999</v>
      </c>
      <c r="U43" s="44">
        <f t="shared" si="12"/>
        <v>29977975.039999999</v>
      </c>
      <c r="V43" s="44">
        <f t="shared" si="14"/>
        <v>29977975.039999999</v>
      </c>
      <c r="W43" s="44">
        <f t="shared" si="17"/>
        <v>29977975.039999999</v>
      </c>
      <c r="X43" s="46">
        <v>1</v>
      </c>
      <c r="Y43" s="46">
        <v>1</v>
      </c>
      <c r="Z43" s="38" t="s">
        <v>236</v>
      </c>
      <c r="AA43" s="38" t="s">
        <v>93</v>
      </c>
      <c r="AB43" s="38" t="s">
        <v>117</v>
      </c>
      <c r="AC43" s="38" t="s">
        <v>118</v>
      </c>
      <c r="AD43" s="38" t="s">
        <v>119</v>
      </c>
      <c r="AE43" s="38" t="s">
        <v>120</v>
      </c>
      <c r="AF43" s="48">
        <v>8.86</v>
      </c>
      <c r="AG43" s="48">
        <v>0</v>
      </c>
      <c r="AH43" s="48">
        <v>1028487.41</v>
      </c>
      <c r="AI43" s="38" t="s">
        <v>237</v>
      </c>
      <c r="AJ43" s="50">
        <f t="shared" si="19"/>
        <v>22024.960000000894</v>
      </c>
      <c r="AK43" s="50">
        <f t="shared" si="20"/>
        <v>0</v>
      </c>
      <c r="AL43" s="43"/>
      <c r="AM43" s="43"/>
      <c r="AN43" s="43"/>
      <c r="AO43" s="43"/>
      <c r="AP43" s="51" t="s">
        <v>67</v>
      </c>
      <c r="AQ43" s="51" t="s">
        <v>67</v>
      </c>
      <c r="AR43" s="91" t="s">
        <v>128</v>
      </c>
      <c r="AS43" s="51" t="s">
        <v>108</v>
      </c>
      <c r="AT43" s="51"/>
      <c r="AU43" s="51"/>
      <c r="AV43" s="51"/>
      <c r="AW43" s="51"/>
      <c r="AX43" s="51"/>
    </row>
    <row r="44" spans="1:50" s="53" customFormat="1" ht="60" hidden="1" customHeight="1" x14ac:dyDescent="0.25">
      <c r="A44" s="36" t="s">
        <v>56</v>
      </c>
      <c r="B44" s="38">
        <v>2011</v>
      </c>
      <c r="C44" s="38" t="s">
        <v>70</v>
      </c>
      <c r="D44" s="92" t="s">
        <v>238</v>
      </c>
      <c r="E44" s="38" t="s">
        <v>59</v>
      </c>
      <c r="F44" s="38" t="s">
        <v>70</v>
      </c>
      <c r="G44" s="90">
        <v>41040</v>
      </c>
      <c r="H44" s="90">
        <v>41888</v>
      </c>
      <c r="I44" s="84"/>
      <c r="J44" s="48">
        <v>16000000</v>
      </c>
      <c r="K44" s="48">
        <v>56000000</v>
      </c>
      <c r="L44" s="69"/>
      <c r="M44" s="69"/>
      <c r="N44" s="48">
        <v>56000000</v>
      </c>
      <c r="O44" s="48">
        <v>55316481.82</v>
      </c>
      <c r="P44" s="48">
        <v>55316481.82</v>
      </c>
      <c r="Q44" s="44">
        <f t="shared" si="18"/>
        <v>16000000</v>
      </c>
      <c r="R44" s="44">
        <f t="shared" si="18"/>
        <v>56000000</v>
      </c>
      <c r="S44" s="44">
        <f t="shared" si="11"/>
        <v>56000000</v>
      </c>
      <c r="T44" s="44">
        <f t="shared" si="11"/>
        <v>55316481.82</v>
      </c>
      <c r="U44" s="44">
        <f t="shared" si="12"/>
        <v>55316481.82</v>
      </c>
      <c r="V44" s="44">
        <f t="shared" si="14"/>
        <v>55316481.82</v>
      </c>
      <c r="W44" s="44">
        <f t="shared" si="17"/>
        <v>55316481.82</v>
      </c>
      <c r="X44" s="46">
        <v>1</v>
      </c>
      <c r="Y44" s="46">
        <v>1</v>
      </c>
      <c r="Z44" s="38" t="s">
        <v>239</v>
      </c>
      <c r="AA44" s="38" t="s">
        <v>240</v>
      </c>
      <c r="AB44" s="38" t="s">
        <v>143</v>
      </c>
      <c r="AC44" s="38" t="s">
        <v>185</v>
      </c>
      <c r="AD44" s="38" t="s">
        <v>145</v>
      </c>
      <c r="AE44" s="38" t="s">
        <v>241</v>
      </c>
      <c r="AF44" s="48">
        <v>3172.85</v>
      </c>
      <c r="AG44" s="48">
        <v>0</v>
      </c>
      <c r="AH44" s="48">
        <v>3098956.5700000022</v>
      </c>
      <c r="AI44" s="38" t="s">
        <v>242</v>
      </c>
      <c r="AJ44" s="50">
        <f t="shared" si="19"/>
        <v>683518.1799999997</v>
      </c>
      <c r="AK44" s="50">
        <f t="shared" si="20"/>
        <v>0</v>
      </c>
      <c r="AL44" s="43"/>
      <c r="AM44" s="43"/>
      <c r="AN44" s="43"/>
      <c r="AO44" s="43"/>
      <c r="AP44" s="51" t="s">
        <v>67</v>
      </c>
      <c r="AQ44" s="51" t="s">
        <v>67</v>
      </c>
      <c r="AR44" s="91" t="s">
        <v>128</v>
      </c>
      <c r="AS44" s="51" t="s">
        <v>108</v>
      </c>
      <c r="AT44" s="51"/>
      <c r="AU44" s="51"/>
      <c r="AV44" s="51"/>
      <c r="AW44" s="51"/>
      <c r="AX44" s="51"/>
    </row>
    <row r="45" spans="1:50" s="53" customFormat="1" ht="60" hidden="1" customHeight="1" x14ac:dyDescent="0.25">
      <c r="A45" s="36" t="s">
        <v>56</v>
      </c>
      <c r="B45" s="38">
        <v>2011</v>
      </c>
      <c r="C45" s="38" t="s">
        <v>57</v>
      </c>
      <c r="D45" s="92" t="s">
        <v>243</v>
      </c>
      <c r="E45" s="38" t="s">
        <v>59</v>
      </c>
      <c r="F45" s="38" t="s">
        <v>57</v>
      </c>
      <c r="G45" s="90">
        <v>40945</v>
      </c>
      <c r="H45" s="90">
        <v>41333</v>
      </c>
      <c r="I45" s="84"/>
      <c r="J45" s="48">
        <v>40000000</v>
      </c>
      <c r="K45" s="41">
        <f>J45+L45+M45</f>
        <v>40000000</v>
      </c>
      <c r="L45" s="69"/>
      <c r="M45" s="69"/>
      <c r="N45" s="48">
        <v>40000000</v>
      </c>
      <c r="O45" s="48">
        <v>39950959.049999997</v>
      </c>
      <c r="P45" s="48">
        <v>39950959.049999997</v>
      </c>
      <c r="Q45" s="44">
        <f t="shared" si="18"/>
        <v>40000000</v>
      </c>
      <c r="R45" s="44">
        <f t="shared" si="18"/>
        <v>40000000</v>
      </c>
      <c r="S45" s="44">
        <f t="shared" si="11"/>
        <v>40000000</v>
      </c>
      <c r="T45" s="44">
        <f t="shared" si="11"/>
        <v>39950959.049999997</v>
      </c>
      <c r="U45" s="44">
        <f t="shared" si="12"/>
        <v>39950959.049999997</v>
      </c>
      <c r="V45" s="44">
        <f t="shared" si="14"/>
        <v>39950959.049999997</v>
      </c>
      <c r="W45" s="44">
        <f t="shared" si="17"/>
        <v>39950959.049999997</v>
      </c>
      <c r="X45" s="46">
        <v>1</v>
      </c>
      <c r="Y45" s="46">
        <v>1</v>
      </c>
      <c r="Z45" s="38" t="s">
        <v>244</v>
      </c>
      <c r="AA45" s="38" t="s">
        <v>198</v>
      </c>
      <c r="AB45" s="38" t="s">
        <v>199</v>
      </c>
      <c r="AC45" s="38" t="s">
        <v>245</v>
      </c>
      <c r="AD45" s="38" t="s">
        <v>246</v>
      </c>
      <c r="AE45" s="38" t="s">
        <v>247</v>
      </c>
      <c r="AF45" s="48">
        <v>71203.69</v>
      </c>
      <c r="AG45" s="48">
        <v>0</v>
      </c>
      <c r="AH45" s="48">
        <v>49040.95</v>
      </c>
      <c r="AI45" s="38" t="s">
        <v>248</v>
      </c>
      <c r="AJ45" s="50">
        <f t="shared" si="19"/>
        <v>49040.95000000298</v>
      </c>
      <c r="AK45" s="50">
        <f t="shared" si="20"/>
        <v>0</v>
      </c>
      <c r="AL45" s="43"/>
      <c r="AM45" s="43"/>
      <c r="AN45" s="43"/>
      <c r="AO45" s="43"/>
      <c r="AP45" s="51" t="s">
        <v>67</v>
      </c>
      <c r="AQ45" s="51" t="s">
        <v>67</v>
      </c>
      <c r="AR45" s="51" t="s">
        <v>68</v>
      </c>
      <c r="AS45" s="51"/>
      <c r="AT45" s="52" t="s">
        <v>69</v>
      </c>
      <c r="AU45" s="52" t="s">
        <v>69</v>
      </c>
      <c r="AV45" s="51"/>
      <c r="AW45" s="51"/>
      <c r="AX45" s="51"/>
    </row>
    <row r="46" spans="1:50" s="53" customFormat="1" ht="60" hidden="1" customHeight="1" x14ac:dyDescent="0.25">
      <c r="A46" s="36" t="s">
        <v>56</v>
      </c>
      <c r="B46" s="38">
        <v>2011</v>
      </c>
      <c r="C46" s="38" t="s">
        <v>57</v>
      </c>
      <c r="D46" s="92" t="s">
        <v>249</v>
      </c>
      <c r="E46" s="38" t="s">
        <v>59</v>
      </c>
      <c r="F46" s="38" t="s">
        <v>57</v>
      </c>
      <c r="G46" s="90">
        <v>40945</v>
      </c>
      <c r="H46" s="90">
        <v>41678</v>
      </c>
      <c r="I46" s="84"/>
      <c r="J46" s="48">
        <v>46000000</v>
      </c>
      <c r="K46" s="41">
        <f>J46+L46+M46</f>
        <v>46000000</v>
      </c>
      <c r="L46" s="69"/>
      <c r="M46" s="69"/>
      <c r="N46" s="48">
        <v>46000000</v>
      </c>
      <c r="O46" s="48">
        <v>46000000</v>
      </c>
      <c r="P46" s="48">
        <v>46000000</v>
      </c>
      <c r="Q46" s="44">
        <f t="shared" si="18"/>
        <v>46000000</v>
      </c>
      <c r="R46" s="44">
        <f t="shared" si="18"/>
        <v>46000000</v>
      </c>
      <c r="S46" s="44">
        <f t="shared" si="11"/>
        <v>46000000</v>
      </c>
      <c r="T46" s="44">
        <f t="shared" si="11"/>
        <v>46000000</v>
      </c>
      <c r="U46" s="44">
        <f t="shared" si="12"/>
        <v>46000000</v>
      </c>
      <c r="V46" s="44">
        <f t="shared" si="14"/>
        <v>46000000</v>
      </c>
      <c r="W46" s="44">
        <f t="shared" si="17"/>
        <v>46000000</v>
      </c>
      <c r="X46" s="46">
        <v>1</v>
      </c>
      <c r="Y46" s="46">
        <v>1</v>
      </c>
      <c r="Z46" s="38" t="s">
        <v>250</v>
      </c>
      <c r="AA46" s="38" t="s">
        <v>198</v>
      </c>
      <c r="AB46" s="38" t="s">
        <v>199</v>
      </c>
      <c r="AC46" s="38" t="s">
        <v>251</v>
      </c>
      <c r="AD46" s="38" t="s">
        <v>252</v>
      </c>
      <c r="AE46" s="38" t="s">
        <v>253</v>
      </c>
      <c r="AF46" s="48">
        <v>65428.72</v>
      </c>
      <c r="AG46" s="48">
        <v>0</v>
      </c>
      <c r="AH46" s="48">
        <v>86242.52</v>
      </c>
      <c r="AI46" s="38" t="s">
        <v>248</v>
      </c>
      <c r="AJ46" s="50">
        <f t="shared" si="19"/>
        <v>0</v>
      </c>
      <c r="AK46" s="50">
        <f t="shared" si="20"/>
        <v>0</v>
      </c>
      <c r="AL46" s="43"/>
      <c r="AM46" s="43"/>
      <c r="AN46" s="43"/>
      <c r="AO46" s="43"/>
      <c r="AP46" s="51" t="s">
        <v>67</v>
      </c>
      <c r="AQ46" s="51" t="s">
        <v>67</v>
      </c>
      <c r="AR46" s="51" t="s">
        <v>68</v>
      </c>
      <c r="AS46" s="51"/>
      <c r="AT46" s="52" t="s">
        <v>69</v>
      </c>
      <c r="AU46" s="52" t="s">
        <v>69</v>
      </c>
      <c r="AV46" s="51"/>
      <c r="AW46" s="51"/>
      <c r="AX46" s="51"/>
    </row>
    <row r="47" spans="1:50" s="53" customFormat="1" ht="48" hidden="1" customHeight="1" x14ac:dyDescent="0.25">
      <c r="A47" s="36" t="s">
        <v>56</v>
      </c>
      <c r="B47" s="38">
        <v>2011</v>
      </c>
      <c r="C47" s="38" t="s">
        <v>87</v>
      </c>
      <c r="D47" s="92" t="s">
        <v>254</v>
      </c>
      <c r="E47" s="38" t="s">
        <v>59</v>
      </c>
      <c r="F47" s="38" t="s">
        <v>87</v>
      </c>
      <c r="G47" s="90">
        <v>40999</v>
      </c>
      <c r="H47" s="90">
        <v>41148</v>
      </c>
      <c r="I47" s="84"/>
      <c r="J47" s="48">
        <v>190000000</v>
      </c>
      <c r="K47" s="41">
        <v>120000000</v>
      </c>
      <c r="L47" s="69"/>
      <c r="M47" s="69"/>
      <c r="N47" s="48">
        <v>120000000</v>
      </c>
      <c r="O47" s="48">
        <v>120000000</v>
      </c>
      <c r="P47" s="48">
        <v>107820599.93000001</v>
      </c>
      <c r="Q47" s="44">
        <f t="shared" si="18"/>
        <v>190000000</v>
      </c>
      <c r="R47" s="44">
        <v>120000000</v>
      </c>
      <c r="S47" s="44">
        <f t="shared" si="11"/>
        <v>120000000</v>
      </c>
      <c r="T47" s="44">
        <f t="shared" si="11"/>
        <v>120000000</v>
      </c>
      <c r="U47" s="44">
        <f t="shared" si="12"/>
        <v>107820599.93000001</v>
      </c>
      <c r="V47" s="44">
        <f t="shared" si="14"/>
        <v>107820599.93000001</v>
      </c>
      <c r="W47" s="44">
        <f t="shared" si="17"/>
        <v>107820599.93000001</v>
      </c>
      <c r="X47" s="46">
        <v>1</v>
      </c>
      <c r="Y47" s="46">
        <v>0.95899999999999996</v>
      </c>
      <c r="Z47" s="38" t="s">
        <v>255</v>
      </c>
      <c r="AA47" s="38" t="s">
        <v>93</v>
      </c>
      <c r="AB47" s="38" t="s">
        <v>117</v>
      </c>
      <c r="AC47" s="38" t="s">
        <v>256</v>
      </c>
      <c r="AD47" s="38" t="s">
        <v>257</v>
      </c>
      <c r="AE47" s="38" t="s">
        <v>258</v>
      </c>
      <c r="AF47" s="48">
        <v>102.51</v>
      </c>
      <c r="AG47" s="48"/>
      <c r="AH47" s="48">
        <v>12300802.640000001</v>
      </c>
      <c r="AI47" s="38"/>
      <c r="AJ47" s="50">
        <f t="shared" si="19"/>
        <v>0</v>
      </c>
      <c r="AK47" s="50">
        <f t="shared" si="20"/>
        <v>12179400.069999993</v>
      </c>
      <c r="AL47" s="43"/>
      <c r="AM47" s="43"/>
      <c r="AN47" s="43">
        <v>12179400.15</v>
      </c>
      <c r="AO47" s="43">
        <v>8285.7800000000007</v>
      </c>
      <c r="AP47" s="51" t="s">
        <v>67</v>
      </c>
      <c r="AQ47" s="51" t="s">
        <v>67</v>
      </c>
      <c r="AR47" s="91" t="s">
        <v>128</v>
      </c>
      <c r="AS47" s="51" t="s">
        <v>108</v>
      </c>
      <c r="AT47" s="51"/>
      <c r="AU47" s="51"/>
      <c r="AV47" s="51"/>
      <c r="AW47" s="51"/>
      <c r="AX47" s="51"/>
    </row>
    <row r="48" spans="1:50" s="53" customFormat="1" ht="50.25" hidden="1" customHeight="1" x14ac:dyDescent="0.25">
      <c r="A48" s="36" t="s">
        <v>56</v>
      </c>
      <c r="B48" s="38">
        <v>2011</v>
      </c>
      <c r="C48" s="38" t="s">
        <v>106</v>
      </c>
      <c r="D48" s="92" t="s">
        <v>259</v>
      </c>
      <c r="E48" s="38" t="s">
        <v>89</v>
      </c>
      <c r="F48" s="38" t="s">
        <v>216</v>
      </c>
      <c r="G48" s="90">
        <v>40995</v>
      </c>
      <c r="H48" s="90">
        <v>41575</v>
      </c>
      <c r="I48" s="84"/>
      <c r="J48" s="48">
        <v>4000000</v>
      </c>
      <c r="K48" s="41">
        <f>J48+L48+M48</f>
        <v>4000000</v>
      </c>
      <c r="L48" s="69"/>
      <c r="M48" s="69"/>
      <c r="N48" s="48">
        <v>4000000</v>
      </c>
      <c r="O48" s="48">
        <v>3994400</v>
      </c>
      <c r="P48" s="48">
        <v>3994400</v>
      </c>
      <c r="Q48" s="44">
        <f t="shared" si="18"/>
        <v>4000000</v>
      </c>
      <c r="R48" s="44">
        <f t="shared" si="18"/>
        <v>4000000</v>
      </c>
      <c r="S48" s="44">
        <f t="shared" si="11"/>
        <v>4000000</v>
      </c>
      <c r="T48" s="44">
        <f t="shared" si="11"/>
        <v>3994400</v>
      </c>
      <c r="U48" s="44">
        <f t="shared" si="12"/>
        <v>3994400</v>
      </c>
      <c r="V48" s="44">
        <f t="shared" si="14"/>
        <v>3994400</v>
      </c>
      <c r="W48" s="44">
        <f t="shared" si="17"/>
        <v>3994400</v>
      </c>
      <c r="X48" s="46">
        <v>0.99860000000000004</v>
      </c>
      <c r="Y48" s="46">
        <v>1</v>
      </c>
      <c r="Z48" s="38" t="s">
        <v>260</v>
      </c>
      <c r="AA48" s="38" t="s">
        <v>198</v>
      </c>
      <c r="AB48" s="38" t="s">
        <v>108</v>
      </c>
      <c r="AC48" s="38">
        <v>1901637401</v>
      </c>
      <c r="AD48" s="38" t="s">
        <v>261</v>
      </c>
      <c r="AE48" s="38"/>
      <c r="AF48" s="48">
        <v>1.98</v>
      </c>
      <c r="AG48" s="48">
        <v>0</v>
      </c>
      <c r="AH48" s="48">
        <v>23043.59</v>
      </c>
      <c r="AI48" s="38"/>
      <c r="AJ48" s="50">
        <f t="shared" si="19"/>
        <v>5600</v>
      </c>
      <c r="AK48" s="50">
        <f t="shared" si="20"/>
        <v>0</v>
      </c>
      <c r="AL48" s="43"/>
      <c r="AM48" s="43"/>
      <c r="AN48" s="43"/>
      <c r="AO48" s="43"/>
      <c r="AP48" s="51" t="s">
        <v>67</v>
      </c>
      <c r="AQ48" s="51" t="s">
        <v>67</v>
      </c>
      <c r="AR48" s="51" t="s">
        <v>68</v>
      </c>
      <c r="AS48" s="51"/>
      <c r="AT48" s="51" t="s">
        <v>69</v>
      </c>
      <c r="AU48" s="51" t="s">
        <v>69</v>
      </c>
      <c r="AV48" s="51"/>
      <c r="AW48" s="51"/>
      <c r="AX48" s="51"/>
    </row>
    <row r="49" spans="1:50" s="53" customFormat="1" ht="60" hidden="1" customHeight="1" x14ac:dyDescent="0.25">
      <c r="A49" s="36" t="s">
        <v>56</v>
      </c>
      <c r="B49" s="38">
        <v>2012</v>
      </c>
      <c r="C49" s="38" t="s">
        <v>165</v>
      </c>
      <c r="D49" s="92" t="s">
        <v>262</v>
      </c>
      <c r="E49" s="38" t="s">
        <v>59</v>
      </c>
      <c r="F49" s="38" t="s">
        <v>80</v>
      </c>
      <c r="G49" s="90">
        <v>40848</v>
      </c>
      <c r="H49" s="90">
        <v>41122</v>
      </c>
      <c r="I49" s="84"/>
      <c r="J49" s="48">
        <v>3621527.3</v>
      </c>
      <c r="K49" s="48">
        <v>3621527.3</v>
      </c>
      <c r="L49" s="69"/>
      <c r="M49" s="69"/>
      <c r="N49" s="48">
        <v>3621527.3</v>
      </c>
      <c r="O49" s="48">
        <v>3621554</v>
      </c>
      <c r="P49" s="48">
        <v>3621553.94</v>
      </c>
      <c r="Q49" s="44">
        <f t="shared" si="18"/>
        <v>3621527.3</v>
      </c>
      <c r="R49" s="44">
        <f t="shared" si="18"/>
        <v>3621527.3</v>
      </c>
      <c r="S49" s="44">
        <f t="shared" si="11"/>
        <v>3621527.3</v>
      </c>
      <c r="T49" s="44">
        <f t="shared" si="11"/>
        <v>3621554</v>
      </c>
      <c r="U49" s="44">
        <f t="shared" si="12"/>
        <v>3621553.94</v>
      </c>
      <c r="V49" s="44">
        <f t="shared" si="14"/>
        <v>3621553.94</v>
      </c>
      <c r="W49" s="44">
        <f t="shared" si="17"/>
        <v>3621553.94</v>
      </c>
      <c r="X49" s="46">
        <v>1</v>
      </c>
      <c r="Y49" s="46">
        <v>1</v>
      </c>
      <c r="Z49" s="38" t="s">
        <v>263</v>
      </c>
      <c r="AA49" s="38" t="s">
        <v>170</v>
      </c>
      <c r="AB49" s="38" t="s">
        <v>80</v>
      </c>
      <c r="AC49" s="38" t="s">
        <v>233</v>
      </c>
      <c r="AD49" s="38" t="s">
        <v>178</v>
      </c>
      <c r="AE49" s="38" t="s">
        <v>179</v>
      </c>
      <c r="AF49" s="48">
        <v>0</v>
      </c>
      <c r="AG49" s="48">
        <v>26.64</v>
      </c>
      <c r="AH49" s="48">
        <v>0</v>
      </c>
      <c r="AI49" s="38" t="s">
        <v>264</v>
      </c>
      <c r="AJ49" s="50">
        <f t="shared" si="19"/>
        <v>-26.700000000186265</v>
      </c>
      <c r="AK49" s="50">
        <f t="shared" si="20"/>
        <v>6.0000000055879354E-2</v>
      </c>
      <c r="AL49" s="43"/>
      <c r="AM49" s="43"/>
      <c r="AN49" s="43"/>
      <c r="AO49" s="43"/>
      <c r="AP49" s="51" t="s">
        <v>67</v>
      </c>
      <c r="AQ49" s="51" t="s">
        <v>67</v>
      </c>
      <c r="AR49" s="91" t="s">
        <v>265</v>
      </c>
      <c r="AS49" s="51" t="s">
        <v>108</v>
      </c>
      <c r="AT49" s="51"/>
      <c r="AU49" s="51"/>
      <c r="AV49" s="51"/>
      <c r="AW49" s="51"/>
      <c r="AX49" s="51"/>
    </row>
    <row r="50" spans="1:50" s="53" customFormat="1" ht="33.75" hidden="1" customHeight="1" x14ac:dyDescent="0.25">
      <c r="A50" s="36" t="s">
        <v>56</v>
      </c>
      <c r="B50" s="38">
        <v>2012</v>
      </c>
      <c r="C50" s="38" t="s">
        <v>87</v>
      </c>
      <c r="D50" s="92" t="s">
        <v>266</v>
      </c>
      <c r="E50" s="38" t="s">
        <v>59</v>
      </c>
      <c r="F50" s="38" t="s">
        <v>87</v>
      </c>
      <c r="G50" s="90">
        <v>41169</v>
      </c>
      <c r="H50" s="90">
        <v>41483</v>
      </c>
      <c r="I50" s="84"/>
      <c r="J50" s="48">
        <v>60000000</v>
      </c>
      <c r="K50" s="48">
        <v>60000000</v>
      </c>
      <c r="L50" s="69"/>
      <c r="M50" s="69"/>
      <c r="N50" s="48">
        <v>60000000</v>
      </c>
      <c r="O50" s="48">
        <f>57990843.48+1159816.87</f>
        <v>59150660.349999994</v>
      </c>
      <c r="P50" s="48">
        <f>57990843.48+1159816.87</f>
        <v>59150660.349999994</v>
      </c>
      <c r="Q50" s="44">
        <f t="shared" si="18"/>
        <v>60000000</v>
      </c>
      <c r="R50" s="44">
        <f t="shared" si="18"/>
        <v>60000000</v>
      </c>
      <c r="S50" s="44">
        <f t="shared" si="11"/>
        <v>60000000</v>
      </c>
      <c r="T50" s="44">
        <f t="shared" si="11"/>
        <v>59150660.349999994</v>
      </c>
      <c r="U50" s="44">
        <f t="shared" si="12"/>
        <v>59150660.349999994</v>
      </c>
      <c r="V50" s="44">
        <f t="shared" si="14"/>
        <v>59150660.349999994</v>
      </c>
      <c r="W50" s="44">
        <f t="shared" si="17"/>
        <v>59150660.349999994</v>
      </c>
      <c r="X50" s="46">
        <v>1</v>
      </c>
      <c r="Y50" s="46">
        <v>1</v>
      </c>
      <c r="Z50" s="38" t="s">
        <v>267</v>
      </c>
      <c r="AA50" s="38" t="s">
        <v>93</v>
      </c>
      <c r="AB50" s="38" t="s">
        <v>117</v>
      </c>
      <c r="AC50" s="38" t="s">
        <v>126</v>
      </c>
      <c r="AD50" s="38" t="s">
        <v>119</v>
      </c>
      <c r="AE50" s="38" t="s">
        <v>127</v>
      </c>
      <c r="AF50" s="48">
        <v>462.54</v>
      </c>
      <c r="AG50" s="48">
        <v>3334.83</v>
      </c>
      <c r="AH50" s="88"/>
      <c r="AI50" s="38" t="s">
        <v>268</v>
      </c>
      <c r="AJ50" s="50">
        <f t="shared" si="19"/>
        <v>849339.65000000596</v>
      </c>
      <c r="AK50" s="50">
        <f t="shared" si="20"/>
        <v>0</v>
      </c>
      <c r="AL50" s="43"/>
      <c r="AM50" s="43"/>
      <c r="AN50" s="43"/>
      <c r="AO50" s="43"/>
      <c r="AP50" s="51" t="s">
        <v>67</v>
      </c>
      <c r="AQ50" s="51" t="s">
        <v>67</v>
      </c>
      <c r="AR50" s="91" t="s">
        <v>128</v>
      </c>
      <c r="AS50" s="51" t="s">
        <v>108</v>
      </c>
      <c r="AT50" s="51"/>
      <c r="AU50" s="51"/>
      <c r="AV50" s="51"/>
      <c r="AW50" s="51"/>
      <c r="AX50" s="51"/>
    </row>
    <row r="51" spans="1:50" s="53" customFormat="1" ht="60" hidden="1" customHeight="1" x14ac:dyDescent="0.25">
      <c r="A51" s="36" t="s">
        <v>56</v>
      </c>
      <c r="B51" s="38">
        <v>2012</v>
      </c>
      <c r="C51" s="38" t="s">
        <v>70</v>
      </c>
      <c r="D51" s="92" t="s">
        <v>269</v>
      </c>
      <c r="E51" s="38" t="s">
        <v>59</v>
      </c>
      <c r="F51" s="38" t="s">
        <v>70</v>
      </c>
      <c r="G51" s="90">
        <v>41708</v>
      </c>
      <c r="H51" s="90" t="s">
        <v>270</v>
      </c>
      <c r="I51" s="84"/>
      <c r="J51" s="48">
        <v>20000000</v>
      </c>
      <c r="K51" s="48">
        <v>20000000</v>
      </c>
      <c r="L51" s="69"/>
      <c r="M51" s="69"/>
      <c r="N51" s="48">
        <v>20000000</v>
      </c>
      <c r="O51" s="48">
        <v>17297153.489999998</v>
      </c>
      <c r="P51" s="48">
        <v>17150196.379999999</v>
      </c>
      <c r="Q51" s="44">
        <f t="shared" si="18"/>
        <v>20000000</v>
      </c>
      <c r="R51" s="44">
        <f t="shared" si="18"/>
        <v>20000000</v>
      </c>
      <c r="S51" s="44">
        <f t="shared" si="11"/>
        <v>20000000</v>
      </c>
      <c r="T51" s="44">
        <f t="shared" si="11"/>
        <v>17297153.489999998</v>
      </c>
      <c r="U51" s="44">
        <f t="shared" si="12"/>
        <v>17150196.379999999</v>
      </c>
      <c r="V51" s="44">
        <f t="shared" si="14"/>
        <v>17150196.379999999</v>
      </c>
      <c r="W51" s="44">
        <f t="shared" si="17"/>
        <v>17150196.379999999</v>
      </c>
      <c r="X51" s="46">
        <v>0.98</v>
      </c>
      <c r="Y51" s="46">
        <v>0.73050000000000004</v>
      </c>
      <c r="Z51" s="38" t="s">
        <v>271</v>
      </c>
      <c r="AA51" s="38" t="s">
        <v>240</v>
      </c>
      <c r="AB51" s="38" t="s">
        <v>143</v>
      </c>
      <c r="AC51" s="38" t="s">
        <v>185</v>
      </c>
      <c r="AD51" s="38" t="s">
        <v>145</v>
      </c>
      <c r="AE51" s="38" t="s">
        <v>241</v>
      </c>
      <c r="AF51" s="48">
        <v>64.3</v>
      </c>
      <c r="AG51" s="48"/>
      <c r="AH51" s="48">
        <v>6738239.6500000004</v>
      </c>
      <c r="AI51" s="38" t="s">
        <v>272</v>
      </c>
      <c r="AJ51" s="50">
        <f t="shared" si="19"/>
        <v>2702846.5100000016</v>
      </c>
      <c r="AK51" s="50">
        <f t="shared" si="20"/>
        <v>146957.1099999994</v>
      </c>
      <c r="AL51" s="43"/>
      <c r="AM51" s="43"/>
      <c r="AN51" s="43"/>
      <c r="AO51" s="43"/>
      <c r="AP51" s="51" t="s">
        <v>273</v>
      </c>
      <c r="AQ51" s="51" t="s">
        <v>273</v>
      </c>
      <c r="AR51" s="91" t="s">
        <v>128</v>
      </c>
      <c r="AS51" s="51" t="s">
        <v>108</v>
      </c>
      <c r="AT51" s="51"/>
      <c r="AU51" s="51"/>
      <c r="AV51" s="51"/>
      <c r="AW51" s="51"/>
      <c r="AX51" s="51"/>
    </row>
    <row r="52" spans="1:50" s="53" customFormat="1" ht="37.5" hidden="1" customHeight="1" x14ac:dyDescent="0.25">
      <c r="A52" s="36" t="s">
        <v>56</v>
      </c>
      <c r="B52" s="38">
        <v>2012</v>
      </c>
      <c r="C52" s="38" t="s">
        <v>167</v>
      </c>
      <c r="D52" s="92" t="s">
        <v>274</v>
      </c>
      <c r="E52" s="38" t="s">
        <v>59</v>
      </c>
      <c r="F52" s="38" t="s">
        <v>167</v>
      </c>
      <c r="G52" s="90">
        <v>41327</v>
      </c>
      <c r="H52" s="90">
        <v>41543</v>
      </c>
      <c r="I52" s="84"/>
      <c r="J52" s="48">
        <v>6000000</v>
      </c>
      <c r="K52" s="48">
        <v>6000000</v>
      </c>
      <c r="L52" s="69"/>
      <c r="M52" s="69"/>
      <c r="N52" s="48">
        <v>6000000</v>
      </c>
      <c r="O52" s="48">
        <f>1483528.38+4491099.74</f>
        <v>5974628.1200000001</v>
      </c>
      <c r="P52" s="48">
        <f>1483528.38+3491099.73</f>
        <v>4974628.1099999994</v>
      </c>
      <c r="Q52" s="44">
        <f t="shared" si="18"/>
        <v>6000000</v>
      </c>
      <c r="R52" s="44">
        <f t="shared" si="18"/>
        <v>6000000</v>
      </c>
      <c r="S52" s="44">
        <f t="shared" si="11"/>
        <v>6000000</v>
      </c>
      <c r="T52" s="44">
        <f t="shared" si="11"/>
        <v>5974628.1200000001</v>
      </c>
      <c r="U52" s="44">
        <f t="shared" si="12"/>
        <v>4974628.1099999994</v>
      </c>
      <c r="V52" s="44">
        <f t="shared" si="14"/>
        <v>4974628.1099999994</v>
      </c>
      <c r="W52" s="44">
        <f t="shared" si="17"/>
        <v>4974628.1099999994</v>
      </c>
      <c r="X52" s="46">
        <v>1</v>
      </c>
      <c r="Y52" s="46">
        <v>0.97</v>
      </c>
      <c r="Z52" s="38" t="s">
        <v>275</v>
      </c>
      <c r="AA52" s="38" t="s">
        <v>170</v>
      </c>
      <c r="AB52" s="38" t="s">
        <v>171</v>
      </c>
      <c r="AC52" s="38">
        <v>7824885</v>
      </c>
      <c r="AD52" s="38" t="s">
        <v>172</v>
      </c>
      <c r="AE52" s="38" t="s">
        <v>228</v>
      </c>
      <c r="AF52" s="48">
        <v>27.19</v>
      </c>
      <c r="AG52" s="48">
        <v>0</v>
      </c>
      <c r="AH52" s="48">
        <v>3262408.3499999992</v>
      </c>
      <c r="AI52" s="38" t="s">
        <v>229</v>
      </c>
      <c r="AJ52" s="50">
        <f t="shared" si="19"/>
        <v>25371.879999999888</v>
      </c>
      <c r="AK52" s="50">
        <f t="shared" si="20"/>
        <v>1000000.0100000007</v>
      </c>
      <c r="AL52" s="43"/>
      <c r="AM52" s="43"/>
      <c r="AN52" s="43"/>
      <c r="AO52" s="43"/>
      <c r="AP52" s="51" t="s">
        <v>67</v>
      </c>
      <c r="AQ52" s="51" t="s">
        <v>67</v>
      </c>
      <c r="AR52" s="91" t="s">
        <v>128</v>
      </c>
      <c r="AS52" s="51" t="s">
        <v>108</v>
      </c>
      <c r="AT52" s="51"/>
      <c r="AU52" s="51"/>
      <c r="AV52" s="51"/>
      <c r="AW52" s="51"/>
      <c r="AX52" s="51"/>
    </row>
    <row r="53" spans="1:50" s="53" customFormat="1" ht="28.5" hidden="1" customHeight="1" x14ac:dyDescent="0.25">
      <c r="A53" s="36" t="s">
        <v>56</v>
      </c>
      <c r="B53" s="38">
        <v>2012</v>
      </c>
      <c r="C53" s="38" t="s">
        <v>167</v>
      </c>
      <c r="D53" s="92" t="s">
        <v>276</v>
      </c>
      <c r="E53" s="38" t="s">
        <v>59</v>
      </c>
      <c r="F53" s="38" t="s">
        <v>167</v>
      </c>
      <c r="G53" s="90">
        <v>41372</v>
      </c>
      <c r="H53" s="90">
        <v>41461</v>
      </c>
      <c r="I53" s="84"/>
      <c r="J53" s="48">
        <v>4000000</v>
      </c>
      <c r="K53" s="48">
        <v>4000000</v>
      </c>
      <c r="L53" s="69"/>
      <c r="M53" s="69"/>
      <c r="N53" s="48">
        <v>4000000</v>
      </c>
      <c r="O53" s="48">
        <v>3958936</v>
      </c>
      <c r="P53" s="48">
        <v>3958936</v>
      </c>
      <c r="Q53" s="44">
        <f t="shared" si="18"/>
        <v>4000000</v>
      </c>
      <c r="R53" s="44">
        <f t="shared" si="18"/>
        <v>4000000</v>
      </c>
      <c r="S53" s="44">
        <f t="shared" ref="S53:T63" si="21">N53</f>
        <v>4000000</v>
      </c>
      <c r="T53" s="44">
        <f t="shared" si="21"/>
        <v>3958936</v>
      </c>
      <c r="U53" s="44">
        <f t="shared" si="12"/>
        <v>3958936</v>
      </c>
      <c r="V53" s="44">
        <f t="shared" si="14"/>
        <v>3958936</v>
      </c>
      <c r="W53" s="44">
        <f t="shared" si="17"/>
        <v>3958936</v>
      </c>
      <c r="X53" s="46">
        <v>1</v>
      </c>
      <c r="Y53" s="46">
        <v>1</v>
      </c>
      <c r="Z53" s="38" t="s">
        <v>277</v>
      </c>
      <c r="AA53" s="38" t="s">
        <v>170</v>
      </c>
      <c r="AB53" s="38" t="s">
        <v>171</v>
      </c>
      <c r="AC53" s="38" t="s">
        <v>278</v>
      </c>
      <c r="AD53" s="38" t="s">
        <v>279</v>
      </c>
      <c r="AE53" s="38" t="s">
        <v>280</v>
      </c>
      <c r="AF53" s="48">
        <v>597.35</v>
      </c>
      <c r="AG53" s="48">
        <v>0</v>
      </c>
      <c r="AH53" s="48">
        <v>39941.949999999997</v>
      </c>
      <c r="AI53" s="38" t="s">
        <v>281</v>
      </c>
      <c r="AJ53" s="50">
        <f t="shared" si="19"/>
        <v>41064</v>
      </c>
      <c r="AK53" s="50">
        <f t="shared" si="20"/>
        <v>0</v>
      </c>
      <c r="AL53" s="43"/>
      <c r="AM53" s="43"/>
      <c r="AN53" s="43"/>
      <c r="AO53" s="43"/>
      <c r="AP53" s="51" t="s">
        <v>67</v>
      </c>
      <c r="AQ53" s="51" t="s">
        <v>67</v>
      </c>
      <c r="AR53" s="51" t="s">
        <v>68</v>
      </c>
      <c r="AS53" s="51"/>
      <c r="AT53" s="51" t="s">
        <v>69</v>
      </c>
      <c r="AU53" s="51"/>
      <c r="AV53" s="51"/>
      <c r="AW53" s="51"/>
      <c r="AX53" s="51"/>
    </row>
    <row r="54" spans="1:50" s="53" customFormat="1" ht="75" hidden="1" customHeight="1" x14ac:dyDescent="0.25">
      <c r="A54" s="36" t="s">
        <v>56</v>
      </c>
      <c r="B54" s="38">
        <v>2012</v>
      </c>
      <c r="C54" s="38" t="s">
        <v>57</v>
      </c>
      <c r="D54" s="92" t="s">
        <v>282</v>
      </c>
      <c r="E54" s="38" t="s">
        <v>59</v>
      </c>
      <c r="F54" s="38" t="s">
        <v>57</v>
      </c>
      <c r="G54" s="105">
        <v>41316</v>
      </c>
      <c r="H54" s="105">
        <v>41496</v>
      </c>
      <c r="I54" s="84"/>
      <c r="J54" s="48">
        <v>52000000</v>
      </c>
      <c r="K54" s="48">
        <v>52000000</v>
      </c>
      <c r="L54" s="69"/>
      <c r="M54" s="69"/>
      <c r="N54" s="48">
        <v>52000000</v>
      </c>
      <c r="O54" s="48">
        <v>52000000</v>
      </c>
      <c r="P54" s="48">
        <v>51907033.200000003</v>
      </c>
      <c r="Q54" s="44">
        <f t="shared" si="18"/>
        <v>52000000</v>
      </c>
      <c r="R54" s="44">
        <f t="shared" si="18"/>
        <v>52000000</v>
      </c>
      <c r="S54" s="44">
        <f t="shared" si="21"/>
        <v>52000000</v>
      </c>
      <c r="T54" s="44">
        <f t="shared" si="21"/>
        <v>52000000</v>
      </c>
      <c r="U54" s="44">
        <f t="shared" si="12"/>
        <v>51907033.200000003</v>
      </c>
      <c r="V54" s="44">
        <f t="shared" si="14"/>
        <v>51907033.200000003</v>
      </c>
      <c r="W54" s="44">
        <f t="shared" si="17"/>
        <v>51907033.200000003</v>
      </c>
      <c r="X54" s="46">
        <v>1</v>
      </c>
      <c r="Y54" s="46">
        <v>1</v>
      </c>
      <c r="Z54" s="38" t="s">
        <v>283</v>
      </c>
      <c r="AA54" s="38" t="s">
        <v>61</v>
      </c>
      <c r="AB54" s="38" t="s">
        <v>199</v>
      </c>
      <c r="AC54" s="38" t="s">
        <v>245</v>
      </c>
      <c r="AD54" s="38" t="s">
        <v>246</v>
      </c>
      <c r="AE54" s="38" t="s">
        <v>247</v>
      </c>
      <c r="AF54" s="48">
        <v>957424.65999999992</v>
      </c>
      <c r="AG54" s="48">
        <v>774296</v>
      </c>
      <c r="AH54" s="48">
        <v>92966.8</v>
      </c>
      <c r="AI54" s="38" t="s">
        <v>248</v>
      </c>
      <c r="AJ54" s="50">
        <f t="shared" si="19"/>
        <v>0</v>
      </c>
      <c r="AK54" s="50">
        <f t="shared" si="20"/>
        <v>92966.79999999702</v>
      </c>
      <c r="AL54" s="43"/>
      <c r="AM54" s="43"/>
      <c r="AN54" s="43"/>
      <c r="AO54" s="43"/>
      <c r="AP54" s="51" t="s">
        <v>67</v>
      </c>
      <c r="AQ54" s="51" t="s">
        <v>67</v>
      </c>
      <c r="AR54" s="51" t="s">
        <v>68</v>
      </c>
      <c r="AS54" s="51"/>
      <c r="AT54" s="52" t="s">
        <v>69</v>
      </c>
      <c r="AU54" s="52" t="s">
        <v>69</v>
      </c>
      <c r="AV54" s="51"/>
      <c r="AW54" s="51"/>
      <c r="AX54" s="51"/>
    </row>
    <row r="55" spans="1:50" s="53" customFormat="1" ht="73.5" hidden="1" customHeight="1" x14ac:dyDescent="0.25">
      <c r="A55" s="36" t="s">
        <v>56</v>
      </c>
      <c r="B55" s="38">
        <v>2012</v>
      </c>
      <c r="C55" s="38" t="s">
        <v>57</v>
      </c>
      <c r="D55" s="92" t="s">
        <v>284</v>
      </c>
      <c r="E55" s="38" t="s">
        <v>59</v>
      </c>
      <c r="F55" s="38" t="s">
        <v>57</v>
      </c>
      <c r="G55" s="90">
        <v>41316</v>
      </c>
      <c r="H55" s="90">
        <v>41678</v>
      </c>
      <c r="I55" s="84"/>
      <c r="J55" s="48">
        <v>33000000</v>
      </c>
      <c r="K55" s="48">
        <v>33000000</v>
      </c>
      <c r="L55" s="69"/>
      <c r="M55" s="69"/>
      <c r="N55" s="48">
        <v>33000000</v>
      </c>
      <c r="O55" s="48">
        <v>33000000</v>
      </c>
      <c r="P55" s="48">
        <v>33000000</v>
      </c>
      <c r="Q55" s="44">
        <f t="shared" si="18"/>
        <v>33000000</v>
      </c>
      <c r="R55" s="44">
        <f t="shared" si="18"/>
        <v>33000000</v>
      </c>
      <c r="S55" s="44">
        <f t="shared" si="21"/>
        <v>33000000</v>
      </c>
      <c r="T55" s="44">
        <f t="shared" si="21"/>
        <v>33000000</v>
      </c>
      <c r="U55" s="44">
        <f t="shared" si="12"/>
        <v>33000000</v>
      </c>
      <c r="V55" s="44">
        <f t="shared" si="14"/>
        <v>33000000</v>
      </c>
      <c r="W55" s="44">
        <f t="shared" si="17"/>
        <v>33000000</v>
      </c>
      <c r="X55" s="46">
        <v>1</v>
      </c>
      <c r="Y55" s="46">
        <v>1</v>
      </c>
      <c r="Z55" s="38" t="s">
        <v>285</v>
      </c>
      <c r="AA55" s="38" t="s">
        <v>61</v>
      </c>
      <c r="AB55" s="38" t="s">
        <v>199</v>
      </c>
      <c r="AC55" s="38" t="s">
        <v>251</v>
      </c>
      <c r="AD55" s="38" t="s">
        <v>252</v>
      </c>
      <c r="AE55" s="38" t="s">
        <v>253</v>
      </c>
      <c r="AF55" s="48">
        <v>189461.2</v>
      </c>
      <c r="AG55" s="48">
        <v>195631.68</v>
      </c>
      <c r="AH55" s="48">
        <v>0</v>
      </c>
      <c r="AI55" s="38" t="s">
        <v>248</v>
      </c>
      <c r="AJ55" s="50">
        <f t="shared" si="19"/>
        <v>0</v>
      </c>
      <c r="AK55" s="50">
        <f t="shared" si="20"/>
        <v>0</v>
      </c>
      <c r="AL55" s="43"/>
      <c r="AM55" s="43"/>
      <c r="AN55" s="43"/>
      <c r="AO55" s="43"/>
      <c r="AP55" s="51" t="s">
        <v>67</v>
      </c>
      <c r="AQ55" s="51" t="s">
        <v>67</v>
      </c>
      <c r="AR55" s="51" t="s">
        <v>68</v>
      </c>
      <c r="AS55" s="51"/>
      <c r="AT55" s="52" t="s">
        <v>69</v>
      </c>
      <c r="AU55" s="52" t="s">
        <v>69</v>
      </c>
      <c r="AV55" s="51"/>
      <c r="AW55" s="51"/>
      <c r="AX55" s="51"/>
    </row>
    <row r="56" spans="1:50" s="53" customFormat="1" ht="56.25" hidden="1" customHeight="1" x14ac:dyDescent="0.25">
      <c r="A56" s="54" t="s">
        <v>56</v>
      </c>
      <c r="B56" s="55">
        <v>2012</v>
      </c>
      <c r="C56" s="55" t="s">
        <v>87</v>
      </c>
      <c r="D56" s="101" t="s">
        <v>286</v>
      </c>
      <c r="E56" s="55" t="s">
        <v>59</v>
      </c>
      <c r="F56" s="38" t="s">
        <v>287</v>
      </c>
      <c r="G56" s="90">
        <v>41401</v>
      </c>
      <c r="H56" s="90">
        <v>41746</v>
      </c>
      <c r="I56" s="84"/>
      <c r="J56" s="48">
        <v>151378472.69999999</v>
      </c>
      <c r="K56" s="48">
        <f>K57+K58</f>
        <v>151378472.70000002</v>
      </c>
      <c r="L56" s="69"/>
      <c r="M56" s="69"/>
      <c r="N56" s="48">
        <v>151378472.69999999</v>
      </c>
      <c r="O56" s="48">
        <v>146686759.13</v>
      </c>
      <c r="P56" s="48">
        <f>92138313.67+7924376</f>
        <v>100062689.67</v>
      </c>
      <c r="Q56" s="44">
        <f t="shared" si="18"/>
        <v>151378472.69999999</v>
      </c>
      <c r="R56" s="44">
        <f t="shared" si="18"/>
        <v>151378472.70000002</v>
      </c>
      <c r="S56" s="44">
        <f t="shared" si="21"/>
        <v>151378472.69999999</v>
      </c>
      <c r="T56" s="44">
        <f t="shared" si="21"/>
        <v>146686759.13</v>
      </c>
      <c r="U56" s="44">
        <f t="shared" si="12"/>
        <v>100062689.67</v>
      </c>
      <c r="V56" s="44">
        <f>P56</f>
        <v>100062689.67</v>
      </c>
      <c r="W56" s="44">
        <f t="shared" si="17"/>
        <v>100062689.67</v>
      </c>
      <c r="X56" s="46">
        <v>1</v>
      </c>
      <c r="Y56" s="46">
        <v>0.95</v>
      </c>
      <c r="Z56" s="38" t="s">
        <v>288</v>
      </c>
      <c r="AA56" s="38" t="s">
        <v>93</v>
      </c>
      <c r="AB56" s="38" t="s">
        <v>117</v>
      </c>
      <c r="AC56" s="38" t="s">
        <v>289</v>
      </c>
      <c r="AD56" s="38" t="s">
        <v>257</v>
      </c>
      <c r="AE56" s="38" t="s">
        <v>290</v>
      </c>
      <c r="AF56" s="48">
        <v>1799.35</v>
      </c>
      <c r="AG56" s="48">
        <v>0</v>
      </c>
      <c r="AH56" s="48">
        <v>4874897.12</v>
      </c>
      <c r="AI56" s="38" t="s">
        <v>291</v>
      </c>
      <c r="AJ56" s="50">
        <f t="shared" si="19"/>
        <v>4691713.5700000226</v>
      </c>
      <c r="AK56" s="50">
        <f t="shared" si="20"/>
        <v>46624069.459999993</v>
      </c>
      <c r="AL56" s="43"/>
      <c r="AM56" s="43"/>
      <c r="AN56" s="43">
        <f>4691713.57</f>
        <v>4691713.57</v>
      </c>
      <c r="AO56" s="43">
        <v>183267.51</v>
      </c>
      <c r="AP56" s="51" t="s">
        <v>273</v>
      </c>
      <c r="AQ56" s="51" t="s">
        <v>273</v>
      </c>
      <c r="AR56" s="91" t="s">
        <v>128</v>
      </c>
      <c r="AS56" s="51" t="s">
        <v>108</v>
      </c>
      <c r="AT56" s="51"/>
      <c r="AU56" s="51"/>
      <c r="AV56" s="51"/>
      <c r="AW56" s="51"/>
      <c r="AX56" s="51"/>
    </row>
    <row r="57" spans="1:50" s="53" customFormat="1" ht="56.25" hidden="1" customHeight="1" x14ac:dyDescent="0.25">
      <c r="A57" s="54"/>
      <c r="B57" s="106"/>
      <c r="C57" s="55"/>
      <c r="D57" s="101"/>
      <c r="E57" s="55"/>
      <c r="F57" s="38" t="s">
        <v>87</v>
      </c>
      <c r="G57" s="90"/>
      <c r="H57" s="90"/>
      <c r="I57" s="84"/>
      <c r="J57" s="48"/>
      <c r="K57" s="48">
        <f>65378472.7+31451554.54</f>
        <v>96830027.24000001</v>
      </c>
      <c r="L57" s="69"/>
      <c r="M57" s="69"/>
      <c r="N57" s="48">
        <f>65378472.7+31451554.54</f>
        <v>96830027.24000001</v>
      </c>
      <c r="O57" s="48">
        <f>50095412.25+10610085.51+31451554.54</f>
        <v>92157052.299999997</v>
      </c>
      <c r="P57" s="48">
        <f>50095412.25+10591346.88+31451554.54</f>
        <v>92138313.670000002</v>
      </c>
      <c r="Q57" s="44">
        <f t="shared" si="18"/>
        <v>0</v>
      </c>
      <c r="R57" s="44">
        <f t="shared" si="18"/>
        <v>96830027.24000001</v>
      </c>
      <c r="S57" s="44">
        <f t="shared" si="21"/>
        <v>96830027.24000001</v>
      </c>
      <c r="T57" s="44">
        <f t="shared" si="21"/>
        <v>92157052.299999997</v>
      </c>
      <c r="U57" s="44">
        <f t="shared" si="12"/>
        <v>92138313.670000002</v>
      </c>
      <c r="V57" s="44">
        <f>P57</f>
        <v>92138313.670000002</v>
      </c>
      <c r="W57" s="44">
        <f t="shared" si="17"/>
        <v>92138313.670000002</v>
      </c>
      <c r="X57" s="107">
        <v>0.99939999999999996</v>
      </c>
      <c r="Y57" s="107">
        <f>P57/O57</f>
        <v>0.99979666634801867</v>
      </c>
      <c r="Z57" s="38"/>
      <c r="AA57" s="38"/>
      <c r="AB57" s="38"/>
      <c r="AC57" s="38"/>
      <c r="AD57" s="38"/>
      <c r="AE57" s="38"/>
      <c r="AF57" s="48"/>
      <c r="AG57" s="48"/>
      <c r="AH57" s="48"/>
      <c r="AI57" s="38"/>
      <c r="AJ57" s="50"/>
      <c r="AK57" s="50"/>
      <c r="AL57" s="43"/>
      <c r="AM57" s="43"/>
      <c r="AN57" s="43"/>
      <c r="AO57" s="43"/>
      <c r="AP57" s="51"/>
      <c r="AQ57" s="51"/>
      <c r="AR57" s="91"/>
      <c r="AS57" s="51"/>
      <c r="AT57" s="51"/>
      <c r="AU57" s="51"/>
      <c r="AV57" s="51"/>
      <c r="AW57" s="51"/>
      <c r="AX57" s="51"/>
    </row>
    <row r="58" spans="1:50" s="53" customFormat="1" ht="57.75" hidden="1" customHeight="1" x14ac:dyDescent="0.25">
      <c r="A58" s="65"/>
      <c r="B58" s="66"/>
      <c r="C58" s="66"/>
      <c r="D58" s="102"/>
      <c r="E58" s="66"/>
      <c r="F58" s="84" t="s">
        <v>90</v>
      </c>
      <c r="G58" s="108"/>
      <c r="H58" s="108"/>
      <c r="I58" s="84"/>
      <c r="J58" s="69"/>
      <c r="K58" s="69">
        <v>54548445.460000001</v>
      </c>
      <c r="L58" s="69"/>
      <c r="M58" s="69"/>
      <c r="N58" s="69">
        <v>54548445.460000001</v>
      </c>
      <c r="O58" s="69">
        <v>54548445.460000001</v>
      </c>
      <c r="P58" s="48">
        <v>19777923.82</v>
      </c>
      <c r="Q58" s="44">
        <f t="shared" si="18"/>
        <v>0</v>
      </c>
      <c r="R58" s="44">
        <f t="shared" si="18"/>
        <v>54548445.460000001</v>
      </c>
      <c r="S58" s="44">
        <f t="shared" si="21"/>
        <v>54548445.460000001</v>
      </c>
      <c r="T58" s="44">
        <f t="shared" si="21"/>
        <v>54548445.460000001</v>
      </c>
      <c r="U58" s="44">
        <f t="shared" si="12"/>
        <v>19777923.82</v>
      </c>
      <c r="V58" s="44">
        <f>P58</f>
        <v>19777923.82</v>
      </c>
      <c r="W58" s="44">
        <f t="shared" si="17"/>
        <v>19777923.82</v>
      </c>
      <c r="X58" s="83">
        <v>0.63</v>
      </c>
      <c r="Y58" s="107">
        <f>P58/O58</f>
        <v>0.36257538877992435</v>
      </c>
      <c r="Z58" s="84"/>
      <c r="AA58" s="84"/>
      <c r="AB58" s="84"/>
      <c r="AC58" s="84"/>
      <c r="AD58" s="84"/>
      <c r="AE58" s="84"/>
      <c r="AF58" s="69"/>
      <c r="AG58" s="69"/>
      <c r="AH58" s="69"/>
      <c r="AI58" s="84" t="s">
        <v>292</v>
      </c>
      <c r="AJ58" s="84"/>
      <c r="AK58" s="84"/>
      <c r="AL58" s="43"/>
      <c r="AM58" s="43"/>
      <c r="AN58" s="43"/>
      <c r="AO58" s="43"/>
      <c r="AP58" s="85"/>
      <c r="AQ58" s="85"/>
      <c r="AR58" s="51"/>
      <c r="AS58" s="51"/>
      <c r="AT58" s="51"/>
      <c r="AU58" s="51"/>
      <c r="AV58" s="51"/>
      <c r="AW58" s="51"/>
      <c r="AX58" s="51"/>
    </row>
    <row r="59" spans="1:50" s="53" customFormat="1" ht="43.5" hidden="1" customHeight="1" x14ac:dyDescent="0.25">
      <c r="A59" s="36" t="s">
        <v>56</v>
      </c>
      <c r="B59" s="38">
        <v>2012</v>
      </c>
      <c r="C59" s="38" t="s">
        <v>106</v>
      </c>
      <c r="D59" s="92" t="s">
        <v>293</v>
      </c>
      <c r="E59" s="38" t="s">
        <v>89</v>
      </c>
      <c r="F59" s="38" t="s">
        <v>216</v>
      </c>
      <c r="G59" s="90">
        <v>41351</v>
      </c>
      <c r="H59" s="90">
        <v>41362</v>
      </c>
      <c r="I59" s="84"/>
      <c r="J59" s="48">
        <v>20000000</v>
      </c>
      <c r="K59" s="48">
        <v>20000000</v>
      </c>
      <c r="L59" s="69"/>
      <c r="M59" s="69"/>
      <c r="N59" s="48">
        <v>20000000</v>
      </c>
      <c r="O59" s="48">
        <v>17164522.34</v>
      </c>
      <c r="P59" s="48">
        <v>16842611.18</v>
      </c>
      <c r="Q59" s="44">
        <f t="shared" si="18"/>
        <v>20000000</v>
      </c>
      <c r="R59" s="44">
        <f t="shared" si="18"/>
        <v>20000000</v>
      </c>
      <c r="S59" s="44">
        <f t="shared" si="21"/>
        <v>20000000</v>
      </c>
      <c r="T59" s="44">
        <f t="shared" si="21"/>
        <v>17164522.34</v>
      </c>
      <c r="U59" s="44">
        <f t="shared" si="12"/>
        <v>16842611.18</v>
      </c>
      <c r="V59" s="44">
        <f t="shared" si="14"/>
        <v>16842611.18</v>
      </c>
      <c r="W59" s="44">
        <f t="shared" si="17"/>
        <v>16842611.18</v>
      </c>
      <c r="X59" s="46">
        <v>0.98</v>
      </c>
      <c r="Y59" s="46">
        <v>0.98</v>
      </c>
      <c r="Z59" s="38" t="s">
        <v>294</v>
      </c>
      <c r="AA59" s="38" t="s">
        <v>61</v>
      </c>
      <c r="AB59" s="38" t="s">
        <v>295</v>
      </c>
      <c r="AC59" s="38" t="s">
        <v>296</v>
      </c>
      <c r="AD59" s="38" t="s">
        <v>297</v>
      </c>
      <c r="AE59" s="38" t="s">
        <v>298</v>
      </c>
      <c r="AF59" s="48">
        <v>3079.13</v>
      </c>
      <c r="AG59" s="48">
        <v>0</v>
      </c>
      <c r="AH59" s="48">
        <v>3582418.76</v>
      </c>
      <c r="AI59" s="38"/>
      <c r="AJ59" s="50">
        <f t="shared" ref="AJ59:AJ76" si="22">K59-O59</f>
        <v>2835477.66</v>
      </c>
      <c r="AK59" s="50">
        <f t="shared" ref="AK59:AK76" si="23">O59-P59</f>
        <v>321911.16000000015</v>
      </c>
      <c r="AL59" s="43"/>
      <c r="AM59" s="43"/>
      <c r="AN59" s="43"/>
      <c r="AO59" s="43"/>
      <c r="AP59" s="51" t="s">
        <v>122</v>
      </c>
      <c r="AQ59" s="51" t="s">
        <v>122</v>
      </c>
      <c r="AR59" s="91" t="s">
        <v>299</v>
      </c>
      <c r="AS59" s="51" t="s">
        <v>300</v>
      </c>
      <c r="AT59" s="51"/>
      <c r="AU59" s="51"/>
      <c r="AV59" s="51"/>
      <c r="AW59" s="51"/>
      <c r="AX59" s="51"/>
    </row>
    <row r="60" spans="1:50" s="53" customFormat="1" ht="46.5" hidden="1" customHeight="1" x14ac:dyDescent="0.25">
      <c r="A60" s="36" t="s">
        <v>56</v>
      </c>
      <c r="B60" s="38">
        <v>2013</v>
      </c>
      <c r="C60" s="38" t="s">
        <v>87</v>
      </c>
      <c r="D60" s="92" t="s">
        <v>303</v>
      </c>
      <c r="E60" s="38" t="s">
        <v>59</v>
      </c>
      <c r="F60" s="38" t="s">
        <v>90</v>
      </c>
      <c r="G60" s="90">
        <v>41708</v>
      </c>
      <c r="H60" s="90">
        <v>41976</v>
      </c>
      <c r="I60" s="84"/>
      <c r="J60" s="48">
        <v>70000000</v>
      </c>
      <c r="K60" s="41">
        <v>70000000</v>
      </c>
      <c r="L60" s="69"/>
      <c r="M60" s="69"/>
      <c r="N60" s="48">
        <v>70000000</v>
      </c>
      <c r="O60" s="41">
        <v>70000000</v>
      </c>
      <c r="P60" s="48">
        <v>69885523.469999999</v>
      </c>
      <c r="Q60" s="44">
        <f>J60</f>
        <v>70000000</v>
      </c>
      <c r="R60" s="44">
        <f t="shared" ref="R60:R61" si="24">K60</f>
        <v>70000000</v>
      </c>
      <c r="S60" s="44">
        <f>N60</f>
        <v>70000000</v>
      </c>
      <c r="T60" s="44">
        <f t="shared" si="21"/>
        <v>70000000</v>
      </c>
      <c r="U60" s="44">
        <f>V60</f>
        <v>69885523.469999999</v>
      </c>
      <c r="V60" s="44">
        <f t="shared" si="14"/>
        <v>69885523.469999999</v>
      </c>
      <c r="W60" s="43">
        <f>V60</f>
        <v>69885523.469999999</v>
      </c>
      <c r="X60" s="46">
        <v>1</v>
      </c>
      <c r="Y60" s="46">
        <f>V60/O60</f>
        <v>0.99836462100000001</v>
      </c>
      <c r="Z60" s="38" t="s">
        <v>304</v>
      </c>
      <c r="AA60" s="38" t="s">
        <v>93</v>
      </c>
      <c r="AB60" s="38" t="s">
        <v>305</v>
      </c>
      <c r="AC60" s="109" t="s">
        <v>306</v>
      </c>
      <c r="AD60" s="38" t="s">
        <v>307</v>
      </c>
      <c r="AE60" s="38" t="s">
        <v>308</v>
      </c>
      <c r="AF60" s="110">
        <v>1565073.55</v>
      </c>
      <c r="AG60" s="110"/>
      <c r="AH60" s="110">
        <v>1733084.02</v>
      </c>
      <c r="AI60" s="37" t="s">
        <v>309</v>
      </c>
      <c r="AJ60" s="50">
        <f t="shared" si="22"/>
        <v>0</v>
      </c>
      <c r="AK60" s="50">
        <f t="shared" si="23"/>
        <v>114476.53000000119</v>
      </c>
      <c r="AL60" s="43"/>
      <c r="AM60" s="43"/>
      <c r="AN60" s="43">
        <f>AK60</f>
        <v>114476.53000000119</v>
      </c>
      <c r="AO60" s="43">
        <v>1560178.85</v>
      </c>
      <c r="AP60" s="51" t="s">
        <v>67</v>
      </c>
      <c r="AQ60" s="51" t="s">
        <v>67</v>
      </c>
      <c r="AR60" s="91" t="s">
        <v>128</v>
      </c>
      <c r="AS60" s="51" t="s">
        <v>108</v>
      </c>
      <c r="AT60" s="51"/>
      <c r="AU60" s="51"/>
      <c r="AV60" s="51"/>
      <c r="AW60" s="51"/>
      <c r="AX60" s="51"/>
    </row>
    <row r="61" spans="1:50" s="53" customFormat="1" ht="35.25" hidden="1" customHeight="1" x14ac:dyDescent="0.25">
      <c r="A61" s="36" t="s">
        <v>56</v>
      </c>
      <c r="B61" s="38">
        <v>2013</v>
      </c>
      <c r="C61" s="38" t="s">
        <v>57</v>
      </c>
      <c r="D61" s="92" t="s">
        <v>310</v>
      </c>
      <c r="E61" s="38" t="s">
        <v>59</v>
      </c>
      <c r="F61" s="38" t="s">
        <v>57</v>
      </c>
      <c r="G61" s="90">
        <v>41548</v>
      </c>
      <c r="H61" s="90">
        <v>41730</v>
      </c>
      <c r="I61" s="84"/>
      <c r="J61" s="48">
        <v>131900000</v>
      </c>
      <c r="K61" s="48">
        <v>131900000</v>
      </c>
      <c r="L61" s="69"/>
      <c r="M61" s="69"/>
      <c r="N61" s="48">
        <v>131900000</v>
      </c>
      <c r="O61" s="48">
        <v>123831710</v>
      </c>
      <c r="P61" s="48">
        <v>112067691.54000001</v>
      </c>
      <c r="Q61" s="43">
        <f>J61</f>
        <v>131900000</v>
      </c>
      <c r="R61" s="44">
        <f t="shared" si="24"/>
        <v>131900000</v>
      </c>
      <c r="S61" s="43">
        <f>N61</f>
        <v>131900000</v>
      </c>
      <c r="T61" s="43">
        <f t="shared" si="21"/>
        <v>123831710</v>
      </c>
      <c r="U61" s="44">
        <f>V61</f>
        <v>112067691.54000001</v>
      </c>
      <c r="V61" s="44">
        <f t="shared" si="14"/>
        <v>112067691.54000001</v>
      </c>
      <c r="W61" s="43">
        <f>V61</f>
        <v>112067691.54000001</v>
      </c>
      <c r="X61" s="111">
        <v>1</v>
      </c>
      <c r="Y61" s="111">
        <v>0.98</v>
      </c>
      <c r="Z61" s="38" t="s">
        <v>311</v>
      </c>
      <c r="AA61" s="38" t="s">
        <v>57</v>
      </c>
      <c r="AB61" s="38" t="s">
        <v>312</v>
      </c>
      <c r="AC61" s="38" t="s">
        <v>313</v>
      </c>
      <c r="AD61" s="38" t="s">
        <v>314</v>
      </c>
      <c r="AE61" s="38" t="s">
        <v>315</v>
      </c>
      <c r="AF61" s="48">
        <v>1517789.47</v>
      </c>
      <c r="AG61" s="48">
        <v>0</v>
      </c>
      <c r="AH61" s="48">
        <v>9594933.8300000001</v>
      </c>
      <c r="AI61" s="38" t="s">
        <v>316</v>
      </c>
      <c r="AJ61" s="50">
        <f t="shared" si="22"/>
        <v>8068290</v>
      </c>
      <c r="AK61" s="50">
        <f t="shared" si="23"/>
        <v>11764018.459999993</v>
      </c>
      <c r="AL61" s="43"/>
      <c r="AM61" s="43"/>
      <c r="AN61" s="43">
        <v>3699921.71</v>
      </c>
      <c r="AO61" s="43">
        <v>484752.28</v>
      </c>
      <c r="AP61" s="51" t="s">
        <v>67</v>
      </c>
      <c r="AQ61" s="51" t="s">
        <v>67</v>
      </c>
      <c r="AR61" s="91" t="s">
        <v>128</v>
      </c>
      <c r="AS61" s="51" t="s">
        <v>108</v>
      </c>
      <c r="AT61" s="51"/>
      <c r="AU61" s="51"/>
      <c r="AV61" s="51"/>
      <c r="AW61" s="51"/>
      <c r="AX61" s="51"/>
    </row>
    <row r="62" spans="1:50" s="53" customFormat="1" ht="90" hidden="1" customHeight="1" x14ac:dyDescent="0.25">
      <c r="A62" s="38" t="s">
        <v>56</v>
      </c>
      <c r="B62" s="38">
        <v>2013</v>
      </c>
      <c r="C62" s="38" t="s">
        <v>106</v>
      </c>
      <c r="D62" s="92" t="s">
        <v>317</v>
      </c>
      <c r="E62" s="38"/>
      <c r="F62" s="38"/>
      <c r="G62" s="38"/>
      <c r="H62" s="38"/>
      <c r="I62" s="112"/>
      <c r="J62" s="48"/>
      <c r="K62" s="48"/>
      <c r="L62" s="113"/>
      <c r="M62" s="113"/>
      <c r="N62" s="48"/>
      <c r="O62" s="48"/>
      <c r="P62" s="48"/>
      <c r="Q62" s="48"/>
      <c r="R62" s="44"/>
      <c r="S62" s="44"/>
      <c r="T62" s="46"/>
      <c r="U62" s="46"/>
      <c r="V62" s="44"/>
      <c r="W62" s="36"/>
      <c r="X62" s="36"/>
      <c r="Y62" s="36" t="s">
        <v>318</v>
      </c>
      <c r="Z62" s="38"/>
      <c r="AA62" s="38"/>
      <c r="AB62" s="38" t="s">
        <v>305</v>
      </c>
      <c r="AC62" s="38">
        <v>195058287</v>
      </c>
      <c r="AD62" s="38" t="s">
        <v>319</v>
      </c>
      <c r="AE62" s="94">
        <v>1.22250019505828E+16</v>
      </c>
      <c r="AF62" s="48"/>
      <c r="AG62" s="48"/>
      <c r="AH62" s="48">
        <v>19302310.440000001</v>
      </c>
      <c r="AI62" s="38"/>
      <c r="AJ62" s="50">
        <f t="shared" si="22"/>
        <v>0</v>
      </c>
      <c r="AK62" s="50">
        <f t="shared" si="23"/>
        <v>0</v>
      </c>
      <c r="AL62" s="43"/>
      <c r="AM62" s="43"/>
      <c r="AN62" s="43"/>
      <c r="AO62" s="43"/>
      <c r="AP62" s="85"/>
      <c r="AQ62" s="51"/>
      <c r="AR62" s="51"/>
      <c r="AS62" s="51"/>
      <c r="AT62" s="51"/>
      <c r="AU62" s="51"/>
      <c r="AV62" s="51"/>
      <c r="AW62" s="51"/>
      <c r="AX62" s="51"/>
    </row>
    <row r="63" spans="1:50" s="53" customFormat="1" ht="91.5" hidden="1" customHeight="1" x14ac:dyDescent="0.25">
      <c r="A63" s="36" t="s">
        <v>56</v>
      </c>
      <c r="B63" s="38">
        <v>2013</v>
      </c>
      <c r="C63" s="38" t="s">
        <v>106</v>
      </c>
      <c r="D63" s="92" t="s">
        <v>320</v>
      </c>
      <c r="E63" s="38" t="s">
        <v>89</v>
      </c>
      <c r="F63" s="38" t="s">
        <v>90</v>
      </c>
      <c r="G63" s="90">
        <v>41653</v>
      </c>
      <c r="H63" s="90">
        <v>41838</v>
      </c>
      <c r="I63" s="86" t="s">
        <v>91</v>
      </c>
      <c r="J63" s="48">
        <v>8335000</v>
      </c>
      <c r="K63" s="48">
        <v>8335000</v>
      </c>
      <c r="L63" s="69"/>
      <c r="M63" s="69"/>
      <c r="N63" s="48">
        <v>8335000</v>
      </c>
      <c r="O63" s="48">
        <v>6342970.7200000007</v>
      </c>
      <c r="P63" s="48">
        <v>6312099.3600000003</v>
      </c>
      <c r="Q63" s="43">
        <f t="shared" ref="Q63:R82" si="25">J63</f>
        <v>8335000</v>
      </c>
      <c r="R63" s="44">
        <f t="shared" si="25"/>
        <v>8335000</v>
      </c>
      <c r="S63" s="44">
        <f t="shared" ref="S63:S83" si="26">R63</f>
        <v>8335000</v>
      </c>
      <c r="T63" s="43">
        <f t="shared" ref="T63:T75" si="27">O63</f>
        <v>6342970.7200000007</v>
      </c>
      <c r="U63" s="44">
        <f t="shared" ref="U63:U76" si="28">V63</f>
        <v>6312099.3600000003</v>
      </c>
      <c r="V63" s="44">
        <f t="shared" ref="V63:V76" si="29">P63</f>
        <v>6312099.3600000003</v>
      </c>
      <c r="W63" s="43">
        <f t="shared" ref="W63:W76" si="30">V63</f>
        <v>6312099.3600000003</v>
      </c>
      <c r="X63" s="111">
        <v>1</v>
      </c>
      <c r="Y63" s="111">
        <f>V63/O63</f>
        <v>0.99513298084402946</v>
      </c>
      <c r="Z63" s="38" t="s">
        <v>321</v>
      </c>
      <c r="AA63" s="38" t="s">
        <v>93</v>
      </c>
      <c r="AB63" s="38" t="s">
        <v>305</v>
      </c>
      <c r="AC63" s="109" t="s">
        <v>322</v>
      </c>
      <c r="AD63" s="38" t="s">
        <v>323</v>
      </c>
      <c r="AE63" s="38" t="s">
        <v>324</v>
      </c>
      <c r="AF63" s="62">
        <v>644836.16</v>
      </c>
      <c r="AG63" s="62">
        <v>0</v>
      </c>
      <c r="AH63" s="62">
        <v>6845302.7300000004</v>
      </c>
      <c r="AI63" s="37" t="s">
        <v>309</v>
      </c>
      <c r="AJ63" s="50">
        <f t="shared" si="22"/>
        <v>1992029.2799999993</v>
      </c>
      <c r="AK63" s="50">
        <f t="shared" si="23"/>
        <v>30871.360000000335</v>
      </c>
      <c r="AL63" s="43"/>
      <c r="AM63" s="43"/>
      <c r="AN63" s="43">
        <v>2022900.64</v>
      </c>
      <c r="AO63" s="114">
        <v>75974.05</v>
      </c>
      <c r="AP63" s="51" t="s">
        <v>67</v>
      </c>
      <c r="AQ63" s="51" t="s">
        <v>67</v>
      </c>
      <c r="AR63" s="91" t="s">
        <v>128</v>
      </c>
      <c r="AS63" s="51" t="s">
        <v>108</v>
      </c>
      <c r="AT63" s="51"/>
      <c r="AU63" s="51"/>
      <c r="AV63" s="51"/>
      <c r="AW63" s="51"/>
      <c r="AX63" s="51"/>
    </row>
    <row r="64" spans="1:50" s="53" customFormat="1" ht="29.25" hidden="1" customHeight="1" x14ac:dyDescent="0.25">
      <c r="A64" s="36" t="s">
        <v>56</v>
      </c>
      <c r="B64" s="38">
        <v>2013</v>
      </c>
      <c r="C64" s="38" t="s">
        <v>87</v>
      </c>
      <c r="D64" s="92" t="s">
        <v>325</v>
      </c>
      <c r="E64" s="38" t="s">
        <v>89</v>
      </c>
      <c r="F64" s="38" t="s">
        <v>90</v>
      </c>
      <c r="G64" s="90">
        <v>41659</v>
      </c>
      <c r="H64" s="90">
        <v>41838</v>
      </c>
      <c r="I64" s="86" t="s">
        <v>91</v>
      </c>
      <c r="J64" s="48">
        <v>2000000</v>
      </c>
      <c r="K64" s="48">
        <v>2000000</v>
      </c>
      <c r="L64" s="69"/>
      <c r="M64" s="69"/>
      <c r="N64" s="48">
        <v>2000000</v>
      </c>
      <c r="O64" s="48">
        <v>1724422.48</v>
      </c>
      <c r="P64" s="48">
        <v>1189890.96</v>
      </c>
      <c r="Q64" s="43">
        <f t="shared" si="25"/>
        <v>2000000</v>
      </c>
      <c r="R64" s="44">
        <f t="shared" si="25"/>
        <v>2000000</v>
      </c>
      <c r="S64" s="44">
        <f t="shared" si="26"/>
        <v>2000000</v>
      </c>
      <c r="T64" s="43">
        <f t="shared" si="27"/>
        <v>1724422.48</v>
      </c>
      <c r="U64" s="44">
        <f t="shared" si="28"/>
        <v>1189890.96</v>
      </c>
      <c r="V64" s="44">
        <f t="shared" si="29"/>
        <v>1189890.96</v>
      </c>
      <c r="W64" s="43">
        <f t="shared" si="30"/>
        <v>1189890.96</v>
      </c>
      <c r="X64" s="111">
        <v>1</v>
      </c>
      <c r="Y64" s="111">
        <f>V64/O64</f>
        <v>0.69002287652849437</v>
      </c>
      <c r="Z64" s="38" t="s">
        <v>326</v>
      </c>
      <c r="AA64" s="38" t="s">
        <v>93</v>
      </c>
      <c r="AB64" s="38" t="s">
        <v>305</v>
      </c>
      <c r="AC64" s="109" t="s">
        <v>322</v>
      </c>
      <c r="AD64" s="38" t="s">
        <v>323</v>
      </c>
      <c r="AE64" s="38" t="s">
        <v>324</v>
      </c>
      <c r="AF64" s="62"/>
      <c r="AG64" s="62"/>
      <c r="AH64" s="62"/>
      <c r="AI64" s="37" t="s">
        <v>309</v>
      </c>
      <c r="AJ64" s="50">
        <f t="shared" si="22"/>
        <v>275577.52</v>
      </c>
      <c r="AK64" s="50">
        <f t="shared" si="23"/>
        <v>534531.52</v>
      </c>
      <c r="AL64" s="43"/>
      <c r="AM64" s="43"/>
      <c r="AN64" s="43">
        <v>810109.04</v>
      </c>
      <c r="AO64" s="115"/>
      <c r="AP64" s="51" t="s">
        <v>67</v>
      </c>
      <c r="AQ64" s="51" t="s">
        <v>67</v>
      </c>
      <c r="AR64" s="91" t="s">
        <v>128</v>
      </c>
      <c r="AS64" s="51" t="s">
        <v>108</v>
      </c>
      <c r="AT64" s="51"/>
      <c r="AU64" s="51"/>
      <c r="AV64" s="51"/>
      <c r="AW64" s="51"/>
      <c r="AX64" s="51"/>
    </row>
    <row r="65" spans="1:50" s="53" customFormat="1" ht="77.25" hidden="1" customHeight="1" x14ac:dyDescent="0.25">
      <c r="A65" s="36" t="s">
        <v>56</v>
      </c>
      <c r="B65" s="38">
        <v>2013</v>
      </c>
      <c r="C65" s="38" t="s">
        <v>327</v>
      </c>
      <c r="D65" s="92" t="s">
        <v>328</v>
      </c>
      <c r="E65" s="38" t="s">
        <v>89</v>
      </c>
      <c r="F65" s="38" t="s">
        <v>90</v>
      </c>
      <c r="G65" s="90">
        <v>41653</v>
      </c>
      <c r="H65" s="90">
        <v>41838</v>
      </c>
      <c r="I65" s="86" t="s">
        <v>91</v>
      </c>
      <c r="J65" s="48">
        <v>5200000</v>
      </c>
      <c r="K65" s="48">
        <v>5200000</v>
      </c>
      <c r="L65" s="69"/>
      <c r="M65" s="69"/>
      <c r="N65" s="48">
        <v>5200000</v>
      </c>
      <c r="O65" s="48">
        <v>4746265.88</v>
      </c>
      <c r="P65" s="48">
        <v>4668518.0599999996</v>
      </c>
      <c r="Q65" s="43">
        <f t="shared" si="25"/>
        <v>5200000</v>
      </c>
      <c r="R65" s="44">
        <f t="shared" si="25"/>
        <v>5200000</v>
      </c>
      <c r="S65" s="44">
        <f t="shared" si="26"/>
        <v>5200000</v>
      </c>
      <c r="T65" s="43">
        <f t="shared" si="27"/>
        <v>4746265.88</v>
      </c>
      <c r="U65" s="44">
        <f t="shared" si="28"/>
        <v>4668518.0599999996</v>
      </c>
      <c r="V65" s="44">
        <f t="shared" si="29"/>
        <v>4668518.0599999996</v>
      </c>
      <c r="W65" s="43">
        <f t="shared" si="30"/>
        <v>4668518.0599999996</v>
      </c>
      <c r="X65" s="111">
        <v>1</v>
      </c>
      <c r="Y65" s="111">
        <f>V65/O65</f>
        <v>0.98361916041669362</v>
      </c>
      <c r="Z65" s="38" t="s">
        <v>329</v>
      </c>
      <c r="AA65" s="38" t="s">
        <v>73</v>
      </c>
      <c r="AB65" s="38" t="s">
        <v>305</v>
      </c>
      <c r="AC65" s="109" t="s">
        <v>322</v>
      </c>
      <c r="AD65" s="38" t="s">
        <v>323</v>
      </c>
      <c r="AE65" s="38" t="s">
        <v>324</v>
      </c>
      <c r="AF65" s="62"/>
      <c r="AG65" s="62"/>
      <c r="AH65" s="62"/>
      <c r="AI65" s="37" t="s">
        <v>309</v>
      </c>
      <c r="AJ65" s="50">
        <f t="shared" si="22"/>
        <v>453734.12000000011</v>
      </c>
      <c r="AK65" s="50">
        <f t="shared" si="23"/>
        <v>77747.820000000298</v>
      </c>
      <c r="AL65" s="43"/>
      <c r="AM65" s="43"/>
      <c r="AN65" s="43">
        <v>531481.94000000041</v>
      </c>
      <c r="AO65" s="115"/>
      <c r="AP65" s="51" t="s">
        <v>67</v>
      </c>
      <c r="AQ65" s="51" t="s">
        <v>67</v>
      </c>
      <c r="AR65" s="91" t="s">
        <v>128</v>
      </c>
      <c r="AS65" s="51" t="s">
        <v>108</v>
      </c>
      <c r="AT65" s="51"/>
      <c r="AU65" s="51"/>
      <c r="AV65" s="51"/>
      <c r="AW65" s="51"/>
      <c r="AX65" s="51"/>
    </row>
    <row r="66" spans="1:50" s="53" customFormat="1" ht="45" hidden="1" customHeight="1" x14ac:dyDescent="0.25">
      <c r="A66" s="36" t="s">
        <v>56</v>
      </c>
      <c r="B66" s="38">
        <v>2013</v>
      </c>
      <c r="C66" s="38" t="s">
        <v>57</v>
      </c>
      <c r="D66" s="92" t="s">
        <v>330</v>
      </c>
      <c r="E66" s="38" t="s">
        <v>89</v>
      </c>
      <c r="F66" s="38" t="s">
        <v>90</v>
      </c>
      <c r="G66" s="90">
        <v>41659</v>
      </c>
      <c r="H66" s="90">
        <v>41808</v>
      </c>
      <c r="I66" s="86" t="s">
        <v>91</v>
      </c>
      <c r="J66" s="48">
        <v>2200000</v>
      </c>
      <c r="K66" s="48">
        <v>2200000</v>
      </c>
      <c r="L66" s="69"/>
      <c r="M66" s="69"/>
      <c r="N66" s="48">
        <v>2200000</v>
      </c>
      <c r="O66" s="48">
        <v>1307022.52</v>
      </c>
      <c r="P66" s="48">
        <v>1278398.8700000001</v>
      </c>
      <c r="Q66" s="43">
        <f t="shared" si="25"/>
        <v>2200000</v>
      </c>
      <c r="R66" s="44">
        <f t="shared" si="25"/>
        <v>2200000</v>
      </c>
      <c r="S66" s="44">
        <f t="shared" si="26"/>
        <v>2200000</v>
      </c>
      <c r="T66" s="43">
        <f t="shared" si="27"/>
        <v>1307022.52</v>
      </c>
      <c r="U66" s="44">
        <f t="shared" si="28"/>
        <v>1278398.8700000001</v>
      </c>
      <c r="V66" s="44">
        <f t="shared" si="29"/>
        <v>1278398.8700000001</v>
      </c>
      <c r="W66" s="43">
        <f t="shared" si="30"/>
        <v>1278398.8700000001</v>
      </c>
      <c r="X66" s="111">
        <v>1</v>
      </c>
      <c r="Y66" s="111">
        <v>0.97</v>
      </c>
      <c r="Z66" s="38" t="s">
        <v>331</v>
      </c>
      <c r="AA66" s="38" t="s">
        <v>61</v>
      </c>
      <c r="AB66" s="38" t="s">
        <v>305</v>
      </c>
      <c r="AC66" s="109" t="s">
        <v>322</v>
      </c>
      <c r="AD66" s="38" t="s">
        <v>323</v>
      </c>
      <c r="AE66" s="38" t="s">
        <v>324</v>
      </c>
      <c r="AF66" s="62"/>
      <c r="AG66" s="62"/>
      <c r="AH66" s="62"/>
      <c r="AI66" s="37" t="s">
        <v>309</v>
      </c>
      <c r="AJ66" s="50">
        <f t="shared" si="22"/>
        <v>892977.48</v>
      </c>
      <c r="AK66" s="50">
        <f t="shared" si="23"/>
        <v>28623.649999999907</v>
      </c>
      <c r="AL66" s="43"/>
      <c r="AM66" s="43"/>
      <c r="AN66" s="43">
        <v>921601.12999999989</v>
      </c>
      <c r="AO66" s="116"/>
      <c r="AP66" s="51" t="s">
        <v>67</v>
      </c>
      <c r="AQ66" s="51" t="s">
        <v>67</v>
      </c>
      <c r="AR66" s="91" t="s">
        <v>128</v>
      </c>
      <c r="AS66" s="51" t="s">
        <v>108</v>
      </c>
      <c r="AT66" s="51"/>
      <c r="AU66" s="51"/>
      <c r="AV66" s="51"/>
      <c r="AW66" s="51"/>
      <c r="AX66" s="51"/>
    </row>
    <row r="67" spans="1:50" s="53" customFormat="1" ht="48.75" hidden="1" customHeight="1" x14ac:dyDescent="0.25">
      <c r="A67" s="36" t="s">
        <v>56</v>
      </c>
      <c r="B67" s="38">
        <v>2013</v>
      </c>
      <c r="C67" s="38" t="s">
        <v>57</v>
      </c>
      <c r="D67" s="92" t="s">
        <v>332</v>
      </c>
      <c r="E67" s="38" t="s">
        <v>89</v>
      </c>
      <c r="F67" s="38" t="s">
        <v>90</v>
      </c>
      <c r="G67" s="103">
        <v>41609</v>
      </c>
      <c r="H67" s="103">
        <v>41760</v>
      </c>
      <c r="I67" s="86" t="s">
        <v>91</v>
      </c>
      <c r="J67" s="48">
        <v>1900000</v>
      </c>
      <c r="K67" s="48">
        <v>1900000</v>
      </c>
      <c r="L67" s="69"/>
      <c r="M67" s="69"/>
      <c r="N67" s="48">
        <v>1900000</v>
      </c>
      <c r="O67" s="48">
        <v>0</v>
      </c>
      <c r="P67" s="48">
        <v>0</v>
      </c>
      <c r="Q67" s="43">
        <f t="shared" si="25"/>
        <v>1900000</v>
      </c>
      <c r="R67" s="44">
        <f t="shared" si="25"/>
        <v>1900000</v>
      </c>
      <c r="S67" s="44">
        <f t="shared" si="26"/>
        <v>1900000</v>
      </c>
      <c r="T67" s="43">
        <v>0</v>
      </c>
      <c r="U67" s="44">
        <v>0</v>
      </c>
      <c r="V67" s="44">
        <f t="shared" si="29"/>
        <v>0</v>
      </c>
      <c r="W67" s="43">
        <f t="shared" si="30"/>
        <v>0</v>
      </c>
      <c r="X67" s="111" t="s">
        <v>333</v>
      </c>
      <c r="Y67" s="111">
        <v>0</v>
      </c>
      <c r="Z67" s="38" t="s">
        <v>334</v>
      </c>
      <c r="AA67" s="38" t="s">
        <v>61</v>
      </c>
      <c r="AB67" s="38"/>
      <c r="AC67" s="109" t="s">
        <v>322</v>
      </c>
      <c r="AD67" s="38"/>
      <c r="AE67" s="38"/>
      <c r="AF67" s="48"/>
      <c r="AG67" s="48"/>
      <c r="AH67" s="48"/>
      <c r="AI67" s="92" t="s">
        <v>335</v>
      </c>
      <c r="AJ67" s="50">
        <f t="shared" si="22"/>
        <v>1900000</v>
      </c>
      <c r="AK67" s="50">
        <f t="shared" si="23"/>
        <v>0</v>
      </c>
      <c r="AL67" s="43"/>
      <c r="AM67" s="43"/>
      <c r="AN67" s="43">
        <v>1900000</v>
      </c>
      <c r="AO67" s="43"/>
      <c r="AP67" s="51" t="s">
        <v>302</v>
      </c>
      <c r="AQ67" s="51" t="s">
        <v>302</v>
      </c>
      <c r="AR67" s="51"/>
      <c r="AS67" s="51"/>
      <c r="AT67" s="51"/>
      <c r="AU67" s="51"/>
      <c r="AV67" s="51"/>
      <c r="AW67" s="51"/>
      <c r="AX67" s="51"/>
    </row>
    <row r="68" spans="1:50" s="53" customFormat="1" ht="45" hidden="1" customHeight="1" x14ac:dyDescent="0.25">
      <c r="A68" s="36" t="s">
        <v>56</v>
      </c>
      <c r="B68" s="38">
        <v>2013</v>
      </c>
      <c r="C68" s="38" t="s">
        <v>57</v>
      </c>
      <c r="D68" s="92" t="s">
        <v>336</v>
      </c>
      <c r="E68" s="38" t="s">
        <v>59</v>
      </c>
      <c r="F68" s="38" t="s">
        <v>57</v>
      </c>
      <c r="G68" s="103">
        <v>41659</v>
      </c>
      <c r="H68" s="103">
        <v>41839</v>
      </c>
      <c r="I68" s="84"/>
      <c r="J68" s="48">
        <v>6300000</v>
      </c>
      <c r="K68" s="48">
        <v>6300000</v>
      </c>
      <c r="L68" s="69"/>
      <c r="M68" s="69"/>
      <c r="N68" s="48">
        <v>6300000</v>
      </c>
      <c r="O68" s="48">
        <v>6119433</v>
      </c>
      <c r="P68" s="48">
        <v>4222850.88</v>
      </c>
      <c r="Q68" s="43">
        <f t="shared" si="25"/>
        <v>6300000</v>
      </c>
      <c r="R68" s="44">
        <f t="shared" si="25"/>
        <v>6300000</v>
      </c>
      <c r="S68" s="44">
        <f t="shared" si="26"/>
        <v>6300000</v>
      </c>
      <c r="T68" s="43">
        <f t="shared" si="27"/>
        <v>6119433</v>
      </c>
      <c r="U68" s="44">
        <f t="shared" si="28"/>
        <v>4222850.88</v>
      </c>
      <c r="V68" s="44">
        <f t="shared" si="29"/>
        <v>4222850.88</v>
      </c>
      <c r="W68" s="43">
        <f t="shared" si="30"/>
        <v>4222850.88</v>
      </c>
      <c r="X68" s="111">
        <v>0.69</v>
      </c>
      <c r="Y68" s="111">
        <v>0.69</v>
      </c>
      <c r="Z68" s="38" t="s">
        <v>337</v>
      </c>
      <c r="AA68" s="38" t="s">
        <v>61</v>
      </c>
      <c r="AB68" s="38" t="s">
        <v>312</v>
      </c>
      <c r="AC68" s="38" t="s">
        <v>338</v>
      </c>
      <c r="AD68" s="38" t="s">
        <v>219</v>
      </c>
      <c r="AE68" s="38" t="s">
        <v>338</v>
      </c>
      <c r="AF68" s="48">
        <v>124467.1</v>
      </c>
      <c r="AG68" s="48">
        <v>0</v>
      </c>
      <c r="AH68" s="48">
        <v>1339202.97</v>
      </c>
      <c r="AI68" s="38" t="s">
        <v>339</v>
      </c>
      <c r="AJ68" s="50">
        <f t="shared" si="22"/>
        <v>180567</v>
      </c>
      <c r="AK68" s="50">
        <f t="shared" si="23"/>
        <v>1896582.12</v>
      </c>
      <c r="AL68" s="43"/>
      <c r="AM68" s="43"/>
      <c r="AN68" s="43"/>
      <c r="AO68" s="43"/>
      <c r="AP68" s="51" t="s">
        <v>122</v>
      </c>
      <c r="AQ68" s="51" t="s">
        <v>122</v>
      </c>
      <c r="AR68" s="51" t="s">
        <v>340</v>
      </c>
      <c r="AS68" s="51" t="s">
        <v>108</v>
      </c>
      <c r="AT68" s="51"/>
      <c r="AU68" s="51"/>
      <c r="AV68" s="51"/>
      <c r="AW68" s="51"/>
      <c r="AX68" s="51"/>
    </row>
    <row r="69" spans="1:50" s="53" customFormat="1" ht="36" hidden="1" customHeight="1" x14ac:dyDescent="0.25">
      <c r="A69" s="36" t="s">
        <v>56</v>
      </c>
      <c r="B69" s="38">
        <v>2013</v>
      </c>
      <c r="C69" s="38" t="s">
        <v>70</v>
      </c>
      <c r="D69" s="92" t="s">
        <v>341</v>
      </c>
      <c r="E69" s="38" t="s">
        <v>59</v>
      </c>
      <c r="F69" s="38" t="s">
        <v>70</v>
      </c>
      <c r="G69" s="90">
        <v>41654</v>
      </c>
      <c r="H69" s="90">
        <v>41987</v>
      </c>
      <c r="I69" s="84"/>
      <c r="J69" s="48">
        <v>3385690</v>
      </c>
      <c r="K69" s="48">
        <v>3385690</v>
      </c>
      <c r="L69" s="69"/>
      <c r="M69" s="69"/>
      <c r="N69" s="48">
        <v>3385690</v>
      </c>
      <c r="O69" s="48">
        <v>3163991.15</v>
      </c>
      <c r="P69" s="48">
        <v>3018967.25</v>
      </c>
      <c r="Q69" s="43">
        <f t="shared" si="25"/>
        <v>3385690</v>
      </c>
      <c r="R69" s="44">
        <f t="shared" si="25"/>
        <v>3385690</v>
      </c>
      <c r="S69" s="44">
        <f t="shared" si="26"/>
        <v>3385690</v>
      </c>
      <c r="T69" s="43">
        <f t="shared" si="27"/>
        <v>3163991.15</v>
      </c>
      <c r="U69" s="44">
        <f t="shared" si="28"/>
        <v>3018967.25</v>
      </c>
      <c r="V69" s="44">
        <f t="shared" si="29"/>
        <v>3018967.25</v>
      </c>
      <c r="W69" s="43">
        <f t="shared" si="30"/>
        <v>3018967.25</v>
      </c>
      <c r="X69" s="111">
        <v>1</v>
      </c>
      <c r="Y69" s="111">
        <v>0.86870000000000003</v>
      </c>
      <c r="Z69" s="38" t="s">
        <v>342</v>
      </c>
      <c r="AA69" s="38" t="s">
        <v>73</v>
      </c>
      <c r="AB69" s="38" t="s">
        <v>343</v>
      </c>
      <c r="AC69" s="38" t="s">
        <v>344</v>
      </c>
      <c r="AD69" s="38" t="s">
        <v>344</v>
      </c>
      <c r="AE69" s="38" t="s">
        <v>344</v>
      </c>
      <c r="AF69" s="48">
        <v>3.17</v>
      </c>
      <c r="AG69" s="48"/>
      <c r="AH69" s="48">
        <v>368100.59</v>
      </c>
      <c r="AI69" s="38"/>
      <c r="AJ69" s="50">
        <f t="shared" si="22"/>
        <v>221698.85000000009</v>
      </c>
      <c r="AK69" s="50">
        <f t="shared" si="23"/>
        <v>145023.89999999991</v>
      </c>
      <c r="AL69" s="43"/>
      <c r="AM69" s="43"/>
      <c r="AN69" s="43"/>
      <c r="AO69" s="43"/>
      <c r="AP69" s="51" t="s">
        <v>67</v>
      </c>
      <c r="AQ69" s="51" t="s">
        <v>67</v>
      </c>
      <c r="AR69" s="91" t="s">
        <v>128</v>
      </c>
      <c r="AS69" s="51" t="s">
        <v>108</v>
      </c>
      <c r="AT69" s="51"/>
      <c r="AU69" s="51"/>
      <c r="AV69" s="51"/>
      <c r="AW69" s="51"/>
      <c r="AX69" s="51"/>
    </row>
    <row r="70" spans="1:50" s="53" customFormat="1" ht="30" hidden="1" customHeight="1" x14ac:dyDescent="0.25">
      <c r="A70" s="36" t="s">
        <v>56</v>
      </c>
      <c r="B70" s="38">
        <v>2013</v>
      </c>
      <c r="C70" s="38" t="s">
        <v>167</v>
      </c>
      <c r="D70" s="92" t="s">
        <v>345</v>
      </c>
      <c r="E70" s="38" t="s">
        <v>59</v>
      </c>
      <c r="F70" s="38" t="s">
        <v>167</v>
      </c>
      <c r="G70" s="90">
        <v>41676</v>
      </c>
      <c r="H70" s="90">
        <v>41761</v>
      </c>
      <c r="I70" s="84"/>
      <c r="J70" s="48">
        <v>800000</v>
      </c>
      <c r="K70" s="48">
        <v>800000</v>
      </c>
      <c r="L70" s="69"/>
      <c r="M70" s="69"/>
      <c r="N70" s="48">
        <v>800000</v>
      </c>
      <c r="O70" s="48">
        <v>795253.28</v>
      </c>
      <c r="P70" s="48">
        <v>751884.48</v>
      </c>
      <c r="Q70" s="43">
        <f t="shared" si="25"/>
        <v>800000</v>
      </c>
      <c r="R70" s="44">
        <f t="shared" si="25"/>
        <v>800000</v>
      </c>
      <c r="S70" s="44">
        <f t="shared" si="26"/>
        <v>800000</v>
      </c>
      <c r="T70" s="43">
        <f t="shared" si="27"/>
        <v>795253.28</v>
      </c>
      <c r="U70" s="44">
        <f t="shared" si="28"/>
        <v>751884.48</v>
      </c>
      <c r="V70" s="44">
        <f t="shared" si="29"/>
        <v>751884.48</v>
      </c>
      <c r="W70" s="43">
        <f t="shared" si="30"/>
        <v>751884.48</v>
      </c>
      <c r="X70" s="111">
        <v>1</v>
      </c>
      <c r="Y70" s="111">
        <v>0.94550000000000001</v>
      </c>
      <c r="Z70" s="38" t="s">
        <v>346</v>
      </c>
      <c r="AA70" s="38" t="s">
        <v>347</v>
      </c>
      <c r="AB70" s="38" t="s">
        <v>348</v>
      </c>
      <c r="AC70" s="38">
        <v>90000162680</v>
      </c>
      <c r="AD70" s="38" t="s">
        <v>349</v>
      </c>
      <c r="AE70" s="38" t="s">
        <v>350</v>
      </c>
      <c r="AF70" s="62">
        <v>18.79</v>
      </c>
      <c r="AG70" s="48"/>
      <c r="AH70" s="48">
        <v>48152.300000000017</v>
      </c>
      <c r="AI70" s="38" t="s">
        <v>351</v>
      </c>
      <c r="AJ70" s="50">
        <f t="shared" si="22"/>
        <v>4746.7199999999721</v>
      </c>
      <c r="AK70" s="50">
        <f t="shared" si="23"/>
        <v>43368.800000000047</v>
      </c>
      <c r="AL70" s="43"/>
      <c r="AM70" s="43"/>
      <c r="AN70" s="43"/>
      <c r="AO70" s="43"/>
      <c r="AP70" s="51" t="s">
        <v>67</v>
      </c>
      <c r="AQ70" s="51" t="s">
        <v>67</v>
      </c>
      <c r="AR70" s="91" t="s">
        <v>128</v>
      </c>
      <c r="AS70" s="51" t="s">
        <v>108</v>
      </c>
      <c r="AT70" s="51"/>
      <c r="AU70" s="51"/>
      <c r="AV70" s="51"/>
      <c r="AW70" s="51"/>
      <c r="AX70" s="51"/>
    </row>
    <row r="71" spans="1:50" s="53" customFormat="1" ht="30" hidden="1" customHeight="1" x14ac:dyDescent="0.25">
      <c r="A71" s="36" t="s">
        <v>56</v>
      </c>
      <c r="B71" s="38">
        <v>2013</v>
      </c>
      <c r="C71" s="38" t="s">
        <v>167</v>
      </c>
      <c r="D71" s="92" t="s">
        <v>352</v>
      </c>
      <c r="E71" s="38" t="s">
        <v>59</v>
      </c>
      <c r="F71" s="38" t="s">
        <v>167</v>
      </c>
      <c r="G71" s="90">
        <v>41676</v>
      </c>
      <c r="H71" s="90">
        <v>41761</v>
      </c>
      <c r="I71" s="84"/>
      <c r="J71" s="48">
        <v>800000</v>
      </c>
      <c r="K71" s="48">
        <v>800000</v>
      </c>
      <c r="L71" s="69"/>
      <c r="M71" s="69"/>
      <c r="N71" s="48">
        <v>800000</v>
      </c>
      <c r="O71" s="48">
        <v>798501.52</v>
      </c>
      <c r="P71" s="48">
        <v>734497.24999999988</v>
      </c>
      <c r="Q71" s="43">
        <f t="shared" si="25"/>
        <v>800000</v>
      </c>
      <c r="R71" s="44">
        <f t="shared" si="25"/>
        <v>800000</v>
      </c>
      <c r="S71" s="44">
        <f t="shared" si="26"/>
        <v>800000</v>
      </c>
      <c r="T71" s="43">
        <f t="shared" si="27"/>
        <v>798501.52</v>
      </c>
      <c r="U71" s="44">
        <f t="shared" si="28"/>
        <v>734497.24999999988</v>
      </c>
      <c r="V71" s="44">
        <f t="shared" si="29"/>
        <v>734497.24999999988</v>
      </c>
      <c r="W71" s="43">
        <f t="shared" si="30"/>
        <v>734497.24999999988</v>
      </c>
      <c r="X71" s="111">
        <v>1</v>
      </c>
      <c r="Y71" s="111">
        <v>0.94350000000000001</v>
      </c>
      <c r="Z71" s="38" t="s">
        <v>353</v>
      </c>
      <c r="AA71" s="38" t="s">
        <v>347</v>
      </c>
      <c r="AB71" s="38" t="s">
        <v>348</v>
      </c>
      <c r="AC71" s="38">
        <v>90000162680</v>
      </c>
      <c r="AD71" s="38" t="s">
        <v>349</v>
      </c>
      <c r="AE71" s="38" t="s">
        <v>350</v>
      </c>
      <c r="AF71" s="62"/>
      <c r="AG71" s="48"/>
      <c r="AH71" s="48">
        <v>94737.040000000125</v>
      </c>
      <c r="AI71" s="38"/>
      <c r="AJ71" s="50">
        <f t="shared" si="22"/>
        <v>1498.4799999999814</v>
      </c>
      <c r="AK71" s="50">
        <f t="shared" si="23"/>
        <v>64004.270000000135</v>
      </c>
      <c r="AL71" s="43"/>
      <c r="AM71" s="43"/>
      <c r="AN71" s="43"/>
      <c r="AO71" s="43"/>
      <c r="AP71" s="51" t="s">
        <v>67</v>
      </c>
      <c r="AQ71" s="51" t="s">
        <v>67</v>
      </c>
      <c r="AR71" s="91" t="s">
        <v>128</v>
      </c>
      <c r="AS71" s="51" t="s">
        <v>108</v>
      </c>
      <c r="AT71" s="51"/>
      <c r="AU71" s="51"/>
      <c r="AV71" s="51"/>
      <c r="AW71" s="51"/>
      <c r="AX71" s="51"/>
    </row>
    <row r="72" spans="1:50" s="53" customFormat="1" ht="42" hidden="1" customHeight="1" x14ac:dyDescent="0.25">
      <c r="A72" s="36" t="s">
        <v>56</v>
      </c>
      <c r="B72" s="38">
        <v>2013</v>
      </c>
      <c r="C72" s="38" t="s">
        <v>70</v>
      </c>
      <c r="D72" s="92" t="s">
        <v>354</v>
      </c>
      <c r="E72" s="38" t="s">
        <v>59</v>
      </c>
      <c r="F72" s="38" t="s">
        <v>90</v>
      </c>
      <c r="G72" s="103">
        <v>41671</v>
      </c>
      <c r="H72" s="103">
        <v>41791</v>
      </c>
      <c r="I72" s="84"/>
      <c r="J72" s="48">
        <v>14973862</v>
      </c>
      <c r="K72" s="48">
        <v>14973862</v>
      </c>
      <c r="L72" s="69"/>
      <c r="M72" s="69"/>
      <c r="N72" s="48">
        <v>14973862</v>
      </c>
      <c r="O72" s="48">
        <v>13938344.060000001</v>
      </c>
      <c r="P72" s="48">
        <v>12334276.59</v>
      </c>
      <c r="Q72" s="43">
        <f t="shared" si="25"/>
        <v>14973862</v>
      </c>
      <c r="R72" s="44">
        <f t="shared" si="25"/>
        <v>14973862</v>
      </c>
      <c r="S72" s="44">
        <f t="shared" si="26"/>
        <v>14973862</v>
      </c>
      <c r="T72" s="43">
        <f t="shared" si="27"/>
        <v>13938344.060000001</v>
      </c>
      <c r="U72" s="44">
        <f t="shared" si="28"/>
        <v>12334276.59</v>
      </c>
      <c r="V72" s="44">
        <f t="shared" si="29"/>
        <v>12334276.59</v>
      </c>
      <c r="W72" s="43">
        <f t="shared" si="30"/>
        <v>12334276.59</v>
      </c>
      <c r="X72" s="46">
        <v>1</v>
      </c>
      <c r="Y72" s="111">
        <f>V72/O72</f>
        <v>0.88491692678161649</v>
      </c>
      <c r="Z72" s="38" t="s">
        <v>355</v>
      </c>
      <c r="AA72" s="38" t="s">
        <v>73</v>
      </c>
      <c r="AB72" s="38" t="s">
        <v>305</v>
      </c>
      <c r="AC72" s="109" t="s">
        <v>356</v>
      </c>
      <c r="AD72" s="38" t="s">
        <v>357</v>
      </c>
      <c r="AE72" s="38" t="s">
        <v>356</v>
      </c>
      <c r="AF72" s="48">
        <v>157482.68</v>
      </c>
      <c r="AG72" s="48"/>
      <c r="AH72" s="48">
        <v>2806171.08</v>
      </c>
      <c r="AI72" s="92" t="s">
        <v>309</v>
      </c>
      <c r="AJ72" s="50">
        <f t="shared" si="22"/>
        <v>1035517.9399999995</v>
      </c>
      <c r="AK72" s="50">
        <f t="shared" si="23"/>
        <v>1604067.4700000007</v>
      </c>
      <c r="AL72" s="43"/>
      <c r="AM72" s="43"/>
      <c r="AN72" s="43">
        <f>AJ72</f>
        <v>1035517.9399999995</v>
      </c>
      <c r="AO72" s="43">
        <f>1193000.62-AN72</f>
        <v>157482.68000000063</v>
      </c>
      <c r="AP72" s="51" t="s">
        <v>67</v>
      </c>
      <c r="AQ72" s="51" t="s">
        <v>67</v>
      </c>
      <c r="AR72" s="91" t="s">
        <v>128</v>
      </c>
      <c r="AS72" s="51" t="s">
        <v>108</v>
      </c>
      <c r="AT72" s="51"/>
      <c r="AU72" s="51"/>
      <c r="AV72" s="51"/>
      <c r="AW72" s="51"/>
      <c r="AX72" s="51"/>
    </row>
    <row r="73" spans="1:50" s="53" customFormat="1" ht="34.5" hidden="1" customHeight="1" x14ac:dyDescent="0.25">
      <c r="A73" s="36" t="s">
        <v>56</v>
      </c>
      <c r="B73" s="38">
        <v>2013</v>
      </c>
      <c r="C73" s="38" t="s">
        <v>87</v>
      </c>
      <c r="D73" s="92" t="s">
        <v>358</v>
      </c>
      <c r="E73" s="38" t="s">
        <v>59</v>
      </c>
      <c r="F73" s="38" t="s">
        <v>93</v>
      </c>
      <c r="G73" s="90">
        <v>41652</v>
      </c>
      <c r="H73" s="90">
        <v>41845</v>
      </c>
      <c r="I73" s="84"/>
      <c r="J73" s="48">
        <v>17000000</v>
      </c>
      <c r="K73" s="48">
        <v>17000000</v>
      </c>
      <c r="L73" s="69"/>
      <c r="M73" s="69"/>
      <c r="N73" s="48">
        <v>17000000</v>
      </c>
      <c r="O73" s="48">
        <f>16635320.94+332706.42</f>
        <v>16968027.359999999</v>
      </c>
      <c r="P73" s="48">
        <v>16837037.68</v>
      </c>
      <c r="Q73" s="44">
        <f t="shared" si="25"/>
        <v>17000000</v>
      </c>
      <c r="R73" s="44">
        <f t="shared" si="25"/>
        <v>17000000</v>
      </c>
      <c r="S73" s="44">
        <f t="shared" si="26"/>
        <v>17000000</v>
      </c>
      <c r="T73" s="43">
        <f t="shared" si="27"/>
        <v>16968027.359999999</v>
      </c>
      <c r="U73" s="44">
        <f t="shared" si="28"/>
        <v>16837037.68</v>
      </c>
      <c r="V73" s="44">
        <f t="shared" si="29"/>
        <v>16837037.68</v>
      </c>
      <c r="W73" s="43">
        <f t="shared" si="30"/>
        <v>16837037.68</v>
      </c>
      <c r="X73" s="111">
        <v>0.95</v>
      </c>
      <c r="Y73" s="111">
        <v>0.92869999999999997</v>
      </c>
      <c r="Z73" s="38" t="s">
        <v>359</v>
      </c>
      <c r="AA73" s="38" t="s">
        <v>93</v>
      </c>
      <c r="AB73" s="38" t="s">
        <v>360</v>
      </c>
      <c r="AC73" s="38" t="s">
        <v>361</v>
      </c>
      <c r="AD73" s="38" t="s">
        <v>362</v>
      </c>
      <c r="AE73" s="38" t="s">
        <v>363</v>
      </c>
      <c r="AF73" s="48">
        <v>896.27</v>
      </c>
      <c r="AG73" s="48">
        <v>0</v>
      </c>
      <c r="AH73" s="48">
        <v>2319668.5299999998</v>
      </c>
      <c r="AI73" s="38" t="s">
        <v>364</v>
      </c>
      <c r="AJ73" s="50">
        <f t="shared" si="22"/>
        <v>31972.640000000596</v>
      </c>
      <c r="AK73" s="50">
        <f t="shared" si="23"/>
        <v>130989.6799999997</v>
      </c>
      <c r="AL73" s="43"/>
      <c r="AM73" s="43"/>
      <c r="AN73" s="43"/>
      <c r="AO73" s="43"/>
      <c r="AP73" s="51" t="s">
        <v>273</v>
      </c>
      <c r="AQ73" s="51" t="s">
        <v>273</v>
      </c>
      <c r="AR73" s="91" t="s">
        <v>128</v>
      </c>
      <c r="AS73" s="51" t="s">
        <v>108</v>
      </c>
      <c r="AT73" s="51"/>
      <c r="AU73" s="51"/>
      <c r="AV73" s="51"/>
      <c r="AW73" s="51"/>
      <c r="AX73" s="51"/>
    </row>
    <row r="74" spans="1:50" s="53" customFormat="1" ht="33" hidden="1" customHeight="1" x14ac:dyDescent="0.25">
      <c r="A74" s="36" t="s">
        <v>56</v>
      </c>
      <c r="B74" s="38">
        <v>2013</v>
      </c>
      <c r="C74" s="38" t="s">
        <v>167</v>
      </c>
      <c r="D74" s="92" t="s">
        <v>365</v>
      </c>
      <c r="E74" s="38" t="s">
        <v>59</v>
      </c>
      <c r="F74" s="38" t="s">
        <v>167</v>
      </c>
      <c r="G74" s="90">
        <v>41675</v>
      </c>
      <c r="H74" s="90">
        <v>41820</v>
      </c>
      <c r="I74" s="84"/>
      <c r="J74" s="48">
        <v>6000000</v>
      </c>
      <c r="K74" s="48">
        <v>6000000</v>
      </c>
      <c r="L74" s="69"/>
      <c r="M74" s="69"/>
      <c r="N74" s="48">
        <v>6000000</v>
      </c>
      <c r="O74" s="48">
        <v>4020655.9</v>
      </c>
      <c r="P74" s="48">
        <v>3970655.9</v>
      </c>
      <c r="Q74" s="43">
        <f t="shared" si="25"/>
        <v>6000000</v>
      </c>
      <c r="R74" s="44">
        <f t="shared" si="25"/>
        <v>6000000</v>
      </c>
      <c r="S74" s="44">
        <f t="shared" si="26"/>
        <v>6000000</v>
      </c>
      <c r="T74" s="43">
        <f t="shared" si="27"/>
        <v>4020655.9</v>
      </c>
      <c r="U74" s="44">
        <f t="shared" si="28"/>
        <v>3970655.9</v>
      </c>
      <c r="V74" s="44">
        <f t="shared" si="29"/>
        <v>3970655.9</v>
      </c>
      <c r="W74" s="43">
        <f t="shared" si="30"/>
        <v>3970655.9</v>
      </c>
      <c r="X74" s="111">
        <v>1</v>
      </c>
      <c r="Y74" s="111">
        <v>1</v>
      </c>
      <c r="Z74" s="38" t="s">
        <v>366</v>
      </c>
      <c r="AA74" s="38" t="s">
        <v>347</v>
      </c>
      <c r="AB74" s="38" t="s">
        <v>348</v>
      </c>
      <c r="AC74" s="38" t="s">
        <v>367</v>
      </c>
      <c r="AD74" s="38" t="s">
        <v>368</v>
      </c>
      <c r="AE74" s="38" t="s">
        <v>369</v>
      </c>
      <c r="AF74" s="48">
        <v>233.15</v>
      </c>
      <c r="AG74" s="48">
        <v>0</v>
      </c>
      <c r="AH74" s="48">
        <v>50011.549999999625</v>
      </c>
      <c r="AI74" s="38" t="s">
        <v>370</v>
      </c>
      <c r="AJ74" s="50">
        <f t="shared" si="22"/>
        <v>1979344.1</v>
      </c>
      <c r="AK74" s="50">
        <f t="shared" si="23"/>
        <v>50000</v>
      </c>
      <c r="AL74" s="43"/>
      <c r="AM74" s="43"/>
      <c r="AN74" s="43"/>
      <c r="AO74" s="43"/>
      <c r="AP74" s="51" t="s">
        <v>67</v>
      </c>
      <c r="AQ74" s="51" t="s">
        <v>67</v>
      </c>
      <c r="AR74" s="91" t="s">
        <v>128</v>
      </c>
      <c r="AS74" s="51" t="s">
        <v>108</v>
      </c>
      <c r="AT74" s="51"/>
      <c r="AU74" s="51"/>
      <c r="AV74" s="51"/>
      <c r="AW74" s="51"/>
      <c r="AX74" s="51"/>
    </row>
    <row r="75" spans="1:50" s="53" customFormat="1" ht="60" hidden="1" customHeight="1" x14ac:dyDescent="0.25">
      <c r="A75" s="36" t="s">
        <v>56</v>
      </c>
      <c r="B75" s="38">
        <v>2013</v>
      </c>
      <c r="C75" s="38" t="s">
        <v>167</v>
      </c>
      <c r="D75" s="92" t="s">
        <v>371</v>
      </c>
      <c r="E75" s="38" t="s">
        <v>59</v>
      </c>
      <c r="F75" s="38" t="s">
        <v>167</v>
      </c>
      <c r="G75" s="90">
        <v>41708</v>
      </c>
      <c r="H75" s="90">
        <v>41827</v>
      </c>
      <c r="I75" s="84"/>
      <c r="J75" s="48">
        <v>5000000</v>
      </c>
      <c r="K75" s="48">
        <v>5000000</v>
      </c>
      <c r="L75" s="69"/>
      <c r="M75" s="69"/>
      <c r="N75" s="48">
        <v>5000000</v>
      </c>
      <c r="O75" s="48">
        <v>4917714.1500000004</v>
      </c>
      <c r="P75" s="48">
        <v>4917714.1500000004</v>
      </c>
      <c r="Q75" s="43">
        <f t="shared" si="25"/>
        <v>5000000</v>
      </c>
      <c r="R75" s="44">
        <f t="shared" si="25"/>
        <v>5000000</v>
      </c>
      <c r="S75" s="44">
        <f t="shared" si="26"/>
        <v>5000000</v>
      </c>
      <c r="T75" s="43">
        <f t="shared" si="27"/>
        <v>4917714.1500000004</v>
      </c>
      <c r="U75" s="44">
        <f t="shared" si="28"/>
        <v>4917714.1500000004</v>
      </c>
      <c r="V75" s="44">
        <f t="shared" si="29"/>
        <v>4917714.1500000004</v>
      </c>
      <c r="W75" s="43">
        <f t="shared" si="30"/>
        <v>4917714.1500000004</v>
      </c>
      <c r="X75" s="111">
        <v>1</v>
      </c>
      <c r="Y75" s="117">
        <v>1</v>
      </c>
      <c r="Z75" s="38" t="s">
        <v>372</v>
      </c>
      <c r="AA75" s="38" t="s">
        <v>347</v>
      </c>
      <c r="AB75" s="38" t="s">
        <v>348</v>
      </c>
      <c r="AC75" s="38" t="s">
        <v>367</v>
      </c>
      <c r="AD75" s="38" t="s">
        <v>314</v>
      </c>
      <c r="AE75" s="38" t="s">
        <v>373</v>
      </c>
      <c r="AF75" s="48">
        <v>57.55</v>
      </c>
      <c r="AG75" s="48">
        <v>0</v>
      </c>
      <c r="AH75" s="48">
        <v>82285.840000000739</v>
      </c>
      <c r="AI75" s="38" t="s">
        <v>374</v>
      </c>
      <c r="AJ75" s="50">
        <f t="shared" si="22"/>
        <v>82285.849999999627</v>
      </c>
      <c r="AK75" s="50">
        <f t="shared" si="23"/>
        <v>0</v>
      </c>
      <c r="AL75" s="43"/>
      <c r="AM75" s="43"/>
      <c r="AN75" s="43"/>
      <c r="AO75" s="43"/>
      <c r="AP75" s="51" t="s">
        <v>67</v>
      </c>
      <c r="AQ75" s="51" t="s">
        <v>67</v>
      </c>
      <c r="AR75" s="51" t="s">
        <v>68</v>
      </c>
      <c r="AS75" s="51"/>
      <c r="AT75" s="51" t="s">
        <v>69</v>
      </c>
      <c r="AU75" s="51" t="s">
        <v>69</v>
      </c>
      <c r="AV75" s="51"/>
      <c r="AW75" s="51"/>
      <c r="AX75" s="51"/>
    </row>
    <row r="76" spans="1:50" s="53" customFormat="1" ht="31.5" hidden="1" customHeight="1" x14ac:dyDescent="0.25">
      <c r="A76" s="36" t="s">
        <v>56</v>
      </c>
      <c r="B76" s="38">
        <v>2013</v>
      </c>
      <c r="C76" s="38" t="s">
        <v>87</v>
      </c>
      <c r="D76" s="92" t="s">
        <v>375</v>
      </c>
      <c r="E76" s="38" t="s">
        <v>59</v>
      </c>
      <c r="F76" s="38" t="s">
        <v>93</v>
      </c>
      <c r="G76" s="90">
        <v>41652</v>
      </c>
      <c r="H76" s="90">
        <v>41797</v>
      </c>
      <c r="I76" s="84"/>
      <c r="J76" s="48">
        <v>18000000</v>
      </c>
      <c r="K76" s="48">
        <v>18000000</v>
      </c>
      <c r="L76" s="69"/>
      <c r="M76" s="69"/>
      <c r="N76" s="48">
        <v>18000000</v>
      </c>
      <c r="O76" s="48">
        <v>17969717.52</v>
      </c>
      <c r="P76" s="48">
        <v>17135974.559999999</v>
      </c>
      <c r="Q76" s="44">
        <f t="shared" si="25"/>
        <v>18000000</v>
      </c>
      <c r="R76" s="44">
        <f t="shared" si="25"/>
        <v>18000000</v>
      </c>
      <c r="S76" s="44">
        <f t="shared" si="26"/>
        <v>18000000</v>
      </c>
      <c r="T76" s="43">
        <f>O76</f>
        <v>17969717.52</v>
      </c>
      <c r="U76" s="44">
        <f t="shared" si="28"/>
        <v>17135974.559999999</v>
      </c>
      <c r="V76" s="44">
        <f t="shared" si="29"/>
        <v>17135974.559999999</v>
      </c>
      <c r="W76" s="43">
        <f t="shared" si="30"/>
        <v>17135974.559999999</v>
      </c>
      <c r="X76" s="111">
        <v>1</v>
      </c>
      <c r="Y76" s="111">
        <v>0.95069999999999999</v>
      </c>
      <c r="Z76" s="38" t="s">
        <v>376</v>
      </c>
      <c r="AA76" s="38" t="s">
        <v>87</v>
      </c>
      <c r="AB76" s="38" t="s">
        <v>360</v>
      </c>
      <c r="AC76" s="38" t="s">
        <v>377</v>
      </c>
      <c r="AD76" s="38" t="s">
        <v>378</v>
      </c>
      <c r="AE76" s="38" t="s">
        <v>379</v>
      </c>
      <c r="AF76" s="48">
        <v>365.27</v>
      </c>
      <c r="AG76" s="48">
        <v>0</v>
      </c>
      <c r="AH76" s="48">
        <v>887723.29</v>
      </c>
      <c r="AI76" s="38" t="s">
        <v>380</v>
      </c>
      <c r="AJ76" s="50">
        <f t="shared" si="22"/>
        <v>30282.480000000447</v>
      </c>
      <c r="AK76" s="50">
        <f t="shared" si="23"/>
        <v>833742.96000000089</v>
      </c>
      <c r="AL76" s="43"/>
      <c r="AM76" s="43"/>
      <c r="AN76" s="43"/>
      <c r="AO76" s="43"/>
      <c r="AP76" s="51" t="s">
        <v>67</v>
      </c>
      <c r="AQ76" s="51" t="s">
        <v>67</v>
      </c>
      <c r="AR76" s="91" t="s">
        <v>128</v>
      </c>
      <c r="AS76" s="51" t="s">
        <v>108</v>
      </c>
      <c r="AT76" s="51"/>
      <c r="AU76" s="51"/>
      <c r="AV76" s="51"/>
      <c r="AW76" s="51"/>
      <c r="AX76" s="51"/>
    </row>
    <row r="77" spans="1:50" s="53" customFormat="1" ht="34.5" hidden="1" customHeight="1" x14ac:dyDescent="0.25">
      <c r="A77" s="38" t="s">
        <v>56</v>
      </c>
      <c r="B77" s="38">
        <v>2013</v>
      </c>
      <c r="C77" s="38" t="s">
        <v>106</v>
      </c>
      <c r="D77" s="92" t="s">
        <v>381</v>
      </c>
      <c r="E77" s="38"/>
      <c r="F77" s="38" t="s">
        <v>108</v>
      </c>
      <c r="G77" s="38"/>
      <c r="H77" s="38"/>
      <c r="I77" s="84"/>
      <c r="J77" s="48"/>
      <c r="K77" s="48"/>
      <c r="L77" s="69"/>
      <c r="M77" s="69"/>
      <c r="N77" s="48"/>
      <c r="O77" s="48"/>
      <c r="P77" s="48"/>
      <c r="Q77" s="48"/>
      <c r="R77" s="44"/>
      <c r="S77" s="44"/>
      <c r="T77" s="36"/>
      <c r="U77" s="44"/>
      <c r="V77" s="44"/>
      <c r="W77" s="43"/>
      <c r="X77" s="36"/>
      <c r="Y77" s="36" t="s">
        <v>318</v>
      </c>
      <c r="Z77" s="38"/>
      <c r="AA77" s="38"/>
      <c r="AB77" s="38" t="s">
        <v>305</v>
      </c>
      <c r="AC77" s="38" t="s">
        <v>382</v>
      </c>
      <c r="AD77" s="38" t="s">
        <v>383</v>
      </c>
      <c r="AE77" s="38" t="s">
        <v>384</v>
      </c>
      <c r="AF77" s="48">
        <v>182.33</v>
      </c>
      <c r="AG77" s="48">
        <v>0</v>
      </c>
      <c r="AH77" s="48">
        <v>638710.34</v>
      </c>
      <c r="AI77" s="38" t="s">
        <v>385</v>
      </c>
      <c r="AJ77" s="50"/>
      <c r="AK77" s="50"/>
      <c r="AL77" s="43"/>
      <c r="AM77" s="43"/>
      <c r="AN77" s="43">
        <v>272975.48</v>
      </c>
      <c r="AO77" s="43">
        <v>86651.72</v>
      </c>
      <c r="AP77" s="85"/>
      <c r="AQ77" s="51"/>
      <c r="AR77" s="51"/>
      <c r="AS77" s="51"/>
      <c r="AT77" s="51"/>
      <c r="AU77" s="51"/>
      <c r="AV77" s="51"/>
      <c r="AW77" s="51"/>
      <c r="AX77" s="51"/>
    </row>
    <row r="78" spans="1:50" s="53" customFormat="1" ht="60" hidden="1" customHeight="1" x14ac:dyDescent="0.25">
      <c r="A78" s="36" t="s">
        <v>56</v>
      </c>
      <c r="B78" s="38">
        <v>2013</v>
      </c>
      <c r="C78" s="38" t="s">
        <v>57</v>
      </c>
      <c r="D78" s="92" t="s">
        <v>386</v>
      </c>
      <c r="E78" s="38" t="s">
        <v>89</v>
      </c>
      <c r="F78" s="38" t="s">
        <v>108</v>
      </c>
      <c r="G78" s="39">
        <v>41680</v>
      </c>
      <c r="H78" s="39">
        <v>41869</v>
      </c>
      <c r="I78" s="84"/>
      <c r="J78" s="48">
        <v>2500000</v>
      </c>
      <c r="K78" s="48">
        <v>2500000</v>
      </c>
      <c r="L78" s="69"/>
      <c r="M78" s="69"/>
      <c r="N78" s="48">
        <v>2500000</v>
      </c>
      <c r="O78" s="48">
        <v>2441191</v>
      </c>
      <c r="P78" s="48">
        <v>2441191</v>
      </c>
      <c r="Q78" s="44">
        <f t="shared" si="25"/>
        <v>2500000</v>
      </c>
      <c r="R78" s="44">
        <f t="shared" si="25"/>
        <v>2500000</v>
      </c>
      <c r="S78" s="44">
        <f t="shared" si="26"/>
        <v>2500000</v>
      </c>
      <c r="T78" s="43">
        <f t="shared" ref="T78:T90" si="31">O78</f>
        <v>2441191</v>
      </c>
      <c r="U78" s="44">
        <f t="shared" ref="U78:U84" si="32">V78</f>
        <v>2441191</v>
      </c>
      <c r="V78" s="44">
        <f t="shared" ref="V78:V90" si="33">P78</f>
        <v>2441191</v>
      </c>
      <c r="W78" s="43">
        <f t="shared" ref="W78:W84" si="34">V78</f>
        <v>2441191</v>
      </c>
      <c r="X78" s="111">
        <v>1</v>
      </c>
      <c r="Y78" s="111">
        <v>1</v>
      </c>
      <c r="Z78" s="38" t="s">
        <v>387</v>
      </c>
      <c r="AA78" s="38" t="s">
        <v>61</v>
      </c>
      <c r="AB78" s="38"/>
      <c r="AC78" s="38"/>
      <c r="AD78" s="38"/>
      <c r="AE78" s="38"/>
      <c r="AF78" s="48"/>
      <c r="AG78" s="48"/>
      <c r="AH78" s="48"/>
      <c r="AI78" s="38"/>
      <c r="AJ78" s="50">
        <f t="shared" ref="AJ78:AJ84" si="35">K78-O78</f>
        <v>58809</v>
      </c>
      <c r="AK78" s="50">
        <f t="shared" ref="AK78:AK84" si="36">O78-P78</f>
        <v>0</v>
      </c>
      <c r="AL78" s="43"/>
      <c r="AM78" s="43"/>
      <c r="AN78" s="43"/>
      <c r="AO78" s="43"/>
      <c r="AP78" s="51" t="s">
        <v>67</v>
      </c>
      <c r="AQ78" s="51" t="s">
        <v>67</v>
      </c>
      <c r="AR78" s="51" t="s">
        <v>68</v>
      </c>
      <c r="AS78" s="51"/>
      <c r="AT78" s="51" t="s">
        <v>69</v>
      </c>
      <c r="AU78" s="51" t="s">
        <v>69</v>
      </c>
      <c r="AV78" s="51"/>
      <c r="AW78" s="51"/>
      <c r="AX78" s="51"/>
    </row>
    <row r="79" spans="1:50" s="53" customFormat="1" ht="75" hidden="1" customHeight="1" x14ac:dyDescent="0.25">
      <c r="A79" s="36" t="s">
        <v>56</v>
      </c>
      <c r="B79" s="38">
        <v>2013</v>
      </c>
      <c r="C79" s="38" t="s">
        <v>57</v>
      </c>
      <c r="D79" s="92" t="s">
        <v>388</v>
      </c>
      <c r="E79" s="38" t="s">
        <v>89</v>
      </c>
      <c r="F79" s="38" t="s">
        <v>108</v>
      </c>
      <c r="G79" s="39">
        <v>41778</v>
      </c>
      <c r="H79" s="39">
        <v>41869</v>
      </c>
      <c r="I79" s="84"/>
      <c r="J79" s="48">
        <v>2000000</v>
      </c>
      <c r="K79" s="48">
        <v>2000000</v>
      </c>
      <c r="L79" s="69"/>
      <c r="M79" s="69"/>
      <c r="N79" s="48">
        <v>2000000</v>
      </c>
      <c r="O79" s="48">
        <v>1998379.86</v>
      </c>
      <c r="P79" s="48">
        <v>1998379.85</v>
      </c>
      <c r="Q79" s="44">
        <f t="shared" si="25"/>
        <v>2000000</v>
      </c>
      <c r="R79" s="44">
        <f t="shared" si="25"/>
        <v>2000000</v>
      </c>
      <c r="S79" s="44">
        <f t="shared" si="26"/>
        <v>2000000</v>
      </c>
      <c r="T79" s="43">
        <f t="shared" si="31"/>
        <v>1998379.86</v>
      </c>
      <c r="U79" s="44">
        <f t="shared" si="32"/>
        <v>1998379.85</v>
      </c>
      <c r="V79" s="44">
        <f t="shared" si="33"/>
        <v>1998379.85</v>
      </c>
      <c r="W79" s="43">
        <f t="shared" si="34"/>
        <v>1998379.85</v>
      </c>
      <c r="X79" s="111">
        <v>1</v>
      </c>
      <c r="Y79" s="111">
        <v>1</v>
      </c>
      <c r="Z79" s="38" t="s">
        <v>389</v>
      </c>
      <c r="AA79" s="38" t="s">
        <v>61</v>
      </c>
      <c r="AB79" s="38"/>
      <c r="AC79" s="38"/>
      <c r="AD79" s="38"/>
      <c r="AE79" s="38"/>
      <c r="AF79" s="48"/>
      <c r="AG79" s="48"/>
      <c r="AH79" s="48"/>
      <c r="AI79" s="38"/>
      <c r="AJ79" s="50">
        <f t="shared" si="35"/>
        <v>1620.1399999998976</v>
      </c>
      <c r="AK79" s="50">
        <f t="shared" si="36"/>
        <v>1.0000000009313226E-2</v>
      </c>
      <c r="AL79" s="43"/>
      <c r="AM79" s="43"/>
      <c r="AN79" s="43"/>
      <c r="AO79" s="43"/>
      <c r="AP79" s="51" t="s">
        <v>67</v>
      </c>
      <c r="AQ79" s="51" t="s">
        <v>67</v>
      </c>
      <c r="AR79" s="51" t="s">
        <v>68</v>
      </c>
      <c r="AS79" s="51"/>
      <c r="AT79" s="51" t="s">
        <v>69</v>
      </c>
      <c r="AU79" s="51" t="s">
        <v>69</v>
      </c>
      <c r="AV79" s="51"/>
      <c r="AW79" s="51"/>
      <c r="AX79" s="51"/>
    </row>
    <row r="80" spans="1:50" s="53" customFormat="1" ht="45" hidden="1" customHeight="1" x14ac:dyDescent="0.25">
      <c r="A80" s="36" t="s">
        <v>56</v>
      </c>
      <c r="B80" s="38">
        <v>2013</v>
      </c>
      <c r="C80" s="38" t="s">
        <v>57</v>
      </c>
      <c r="D80" s="92" t="s">
        <v>390</v>
      </c>
      <c r="E80" s="38" t="s">
        <v>89</v>
      </c>
      <c r="F80" s="38" t="s">
        <v>108</v>
      </c>
      <c r="G80" s="39">
        <v>41639</v>
      </c>
      <c r="H80" s="39">
        <v>41911</v>
      </c>
      <c r="I80" s="84"/>
      <c r="J80" s="48">
        <v>1000000</v>
      </c>
      <c r="K80" s="48">
        <v>1000000</v>
      </c>
      <c r="L80" s="69"/>
      <c r="M80" s="69"/>
      <c r="N80" s="48">
        <v>1000000</v>
      </c>
      <c r="O80" s="48">
        <v>999243.72</v>
      </c>
      <c r="P80" s="48">
        <v>999243.72</v>
      </c>
      <c r="Q80" s="44">
        <f t="shared" si="25"/>
        <v>1000000</v>
      </c>
      <c r="R80" s="44">
        <f t="shared" si="25"/>
        <v>1000000</v>
      </c>
      <c r="S80" s="44">
        <f t="shared" si="26"/>
        <v>1000000</v>
      </c>
      <c r="T80" s="43">
        <f t="shared" si="31"/>
        <v>999243.72</v>
      </c>
      <c r="U80" s="44">
        <f t="shared" si="32"/>
        <v>999243.72</v>
      </c>
      <c r="V80" s="44">
        <f t="shared" si="33"/>
        <v>999243.72</v>
      </c>
      <c r="W80" s="43">
        <f t="shared" si="34"/>
        <v>999243.72</v>
      </c>
      <c r="X80" s="111">
        <v>1</v>
      </c>
      <c r="Y80" s="111">
        <v>1</v>
      </c>
      <c r="Z80" s="38" t="s">
        <v>391</v>
      </c>
      <c r="AA80" s="38" t="s">
        <v>61</v>
      </c>
      <c r="AB80" s="38"/>
      <c r="AC80" s="38"/>
      <c r="AD80" s="38"/>
      <c r="AE80" s="38"/>
      <c r="AF80" s="48"/>
      <c r="AG80" s="48"/>
      <c r="AH80" s="48"/>
      <c r="AI80" s="38"/>
      <c r="AJ80" s="50">
        <f t="shared" si="35"/>
        <v>756.28000000002794</v>
      </c>
      <c r="AK80" s="50">
        <f t="shared" si="36"/>
        <v>0</v>
      </c>
      <c r="AL80" s="43"/>
      <c r="AM80" s="43"/>
      <c r="AN80" s="43"/>
      <c r="AO80" s="43"/>
      <c r="AP80" s="51" t="s">
        <v>67</v>
      </c>
      <c r="AQ80" s="51" t="s">
        <v>67</v>
      </c>
      <c r="AR80" s="51" t="s">
        <v>68</v>
      </c>
      <c r="AS80" s="51"/>
      <c r="AT80" s="51" t="s">
        <v>69</v>
      </c>
      <c r="AU80" s="51" t="s">
        <v>69</v>
      </c>
      <c r="AV80" s="51"/>
      <c r="AW80" s="51"/>
      <c r="AX80" s="51"/>
    </row>
    <row r="81" spans="1:50" s="53" customFormat="1" ht="45" hidden="1" customHeight="1" x14ac:dyDescent="0.25">
      <c r="A81" s="36" t="s">
        <v>56</v>
      </c>
      <c r="B81" s="38">
        <v>2013</v>
      </c>
      <c r="C81" s="38" t="s">
        <v>57</v>
      </c>
      <c r="D81" s="92" t="s">
        <v>392</v>
      </c>
      <c r="E81" s="38" t="s">
        <v>89</v>
      </c>
      <c r="F81" s="38" t="s">
        <v>108</v>
      </c>
      <c r="G81" s="39">
        <v>41719</v>
      </c>
      <c r="H81" s="39">
        <v>41845</v>
      </c>
      <c r="I81" s="84"/>
      <c r="J81" s="48">
        <v>500000</v>
      </c>
      <c r="K81" s="48">
        <v>500000</v>
      </c>
      <c r="L81" s="69"/>
      <c r="M81" s="69"/>
      <c r="N81" s="48">
        <v>500000</v>
      </c>
      <c r="O81" s="48">
        <v>493000</v>
      </c>
      <c r="P81" s="48">
        <v>493000</v>
      </c>
      <c r="Q81" s="44">
        <f t="shared" si="25"/>
        <v>500000</v>
      </c>
      <c r="R81" s="44">
        <f t="shared" si="25"/>
        <v>500000</v>
      </c>
      <c r="S81" s="44">
        <f t="shared" si="26"/>
        <v>500000</v>
      </c>
      <c r="T81" s="43">
        <f t="shared" si="31"/>
        <v>493000</v>
      </c>
      <c r="U81" s="44">
        <f t="shared" si="32"/>
        <v>493000</v>
      </c>
      <c r="V81" s="44">
        <f t="shared" si="33"/>
        <v>493000</v>
      </c>
      <c r="W81" s="43">
        <f t="shared" si="34"/>
        <v>493000</v>
      </c>
      <c r="X81" s="111">
        <v>1</v>
      </c>
      <c r="Y81" s="111">
        <v>1</v>
      </c>
      <c r="Z81" s="38" t="s">
        <v>393</v>
      </c>
      <c r="AA81" s="38" t="s">
        <v>61</v>
      </c>
      <c r="AB81" s="38"/>
      <c r="AC81" s="38"/>
      <c r="AD81" s="38"/>
      <c r="AE81" s="38"/>
      <c r="AF81" s="48"/>
      <c r="AG81" s="48"/>
      <c r="AH81" s="48"/>
      <c r="AI81" s="38"/>
      <c r="AJ81" s="50">
        <f t="shared" si="35"/>
        <v>7000</v>
      </c>
      <c r="AK81" s="50">
        <f t="shared" si="36"/>
        <v>0</v>
      </c>
      <c r="AL81" s="43"/>
      <c r="AM81" s="43"/>
      <c r="AN81" s="43"/>
      <c r="AO81" s="43"/>
      <c r="AP81" s="51" t="s">
        <v>67</v>
      </c>
      <c r="AQ81" s="51" t="s">
        <v>67</v>
      </c>
      <c r="AR81" s="51" t="s">
        <v>68</v>
      </c>
      <c r="AS81" s="51"/>
      <c r="AT81" s="51" t="s">
        <v>69</v>
      </c>
      <c r="AU81" s="51" t="s">
        <v>69</v>
      </c>
      <c r="AV81" s="51"/>
      <c r="AW81" s="51"/>
      <c r="AX81" s="51"/>
    </row>
    <row r="82" spans="1:50" s="53" customFormat="1" ht="30" hidden="1" customHeight="1" x14ac:dyDescent="0.25">
      <c r="A82" s="36" t="s">
        <v>56</v>
      </c>
      <c r="B82" s="38">
        <v>2013</v>
      </c>
      <c r="C82" s="38" t="s">
        <v>57</v>
      </c>
      <c r="D82" s="92" t="s">
        <v>394</v>
      </c>
      <c r="E82" s="38" t="s">
        <v>89</v>
      </c>
      <c r="F82" s="38" t="s">
        <v>108</v>
      </c>
      <c r="G82" s="39">
        <v>41701</v>
      </c>
      <c r="H82" s="39">
        <v>41873</v>
      </c>
      <c r="I82" s="84"/>
      <c r="J82" s="48">
        <v>1000000</v>
      </c>
      <c r="K82" s="48">
        <v>1000000</v>
      </c>
      <c r="L82" s="69"/>
      <c r="M82" s="69"/>
      <c r="N82" s="48">
        <v>1000000</v>
      </c>
      <c r="O82" s="48">
        <v>997600</v>
      </c>
      <c r="P82" s="48">
        <v>997600</v>
      </c>
      <c r="Q82" s="44">
        <f t="shared" si="25"/>
        <v>1000000</v>
      </c>
      <c r="R82" s="44">
        <f t="shared" si="25"/>
        <v>1000000</v>
      </c>
      <c r="S82" s="44">
        <f t="shared" si="26"/>
        <v>1000000</v>
      </c>
      <c r="T82" s="43">
        <f t="shared" si="31"/>
        <v>997600</v>
      </c>
      <c r="U82" s="44">
        <f t="shared" si="32"/>
        <v>997600</v>
      </c>
      <c r="V82" s="44">
        <f t="shared" si="33"/>
        <v>997600</v>
      </c>
      <c r="W82" s="43">
        <f t="shared" si="34"/>
        <v>997600</v>
      </c>
      <c r="X82" s="111">
        <v>1</v>
      </c>
      <c r="Y82" s="111">
        <v>1</v>
      </c>
      <c r="Z82" s="38" t="s">
        <v>395</v>
      </c>
      <c r="AA82" s="38" t="s">
        <v>61</v>
      </c>
      <c r="AB82" s="38"/>
      <c r="AC82" s="38"/>
      <c r="AD82" s="38"/>
      <c r="AE82" s="38"/>
      <c r="AF82" s="48"/>
      <c r="AG82" s="48"/>
      <c r="AH82" s="48"/>
      <c r="AI82" s="38"/>
      <c r="AJ82" s="50">
        <f t="shared" si="35"/>
        <v>2400</v>
      </c>
      <c r="AK82" s="50">
        <f t="shared" si="36"/>
        <v>0</v>
      </c>
      <c r="AL82" s="43"/>
      <c r="AM82" s="43"/>
      <c r="AN82" s="43"/>
      <c r="AO82" s="43"/>
      <c r="AP82" s="51" t="s">
        <v>67</v>
      </c>
      <c r="AQ82" s="51" t="s">
        <v>67</v>
      </c>
      <c r="AR82" s="51" t="s">
        <v>68</v>
      </c>
      <c r="AS82" s="51"/>
      <c r="AT82" s="51" t="s">
        <v>69</v>
      </c>
      <c r="AU82" s="51" t="s">
        <v>69</v>
      </c>
      <c r="AV82" s="51"/>
      <c r="AW82" s="51"/>
      <c r="AX82" s="51"/>
    </row>
    <row r="83" spans="1:50" s="53" customFormat="1" ht="30" hidden="1" customHeight="1" x14ac:dyDescent="0.25">
      <c r="A83" s="36" t="s">
        <v>56</v>
      </c>
      <c r="B83" s="38">
        <v>2013</v>
      </c>
      <c r="C83" s="38" t="s">
        <v>57</v>
      </c>
      <c r="D83" s="92" t="s">
        <v>396</v>
      </c>
      <c r="E83" s="38" t="s">
        <v>89</v>
      </c>
      <c r="F83" s="38" t="s">
        <v>108</v>
      </c>
      <c r="G83" s="39">
        <v>41670</v>
      </c>
      <c r="H83" s="39">
        <v>41719</v>
      </c>
      <c r="I83" s="84"/>
      <c r="J83" s="48">
        <v>1250000</v>
      </c>
      <c r="K83" s="48">
        <v>1250000</v>
      </c>
      <c r="L83" s="69"/>
      <c r="M83" s="69"/>
      <c r="N83" s="48">
        <v>1250000</v>
      </c>
      <c r="O83" s="48">
        <v>1070000</v>
      </c>
      <c r="P83" s="48">
        <v>1070000</v>
      </c>
      <c r="Q83" s="43">
        <f>J83</f>
        <v>1250000</v>
      </c>
      <c r="R83" s="44">
        <f t="shared" ref="R83" si="37">K83</f>
        <v>1250000</v>
      </c>
      <c r="S83" s="44">
        <f t="shared" si="26"/>
        <v>1250000</v>
      </c>
      <c r="T83" s="43">
        <f t="shared" si="31"/>
        <v>1070000</v>
      </c>
      <c r="U83" s="44">
        <f t="shared" si="32"/>
        <v>1070000</v>
      </c>
      <c r="V83" s="44">
        <f t="shared" si="33"/>
        <v>1070000</v>
      </c>
      <c r="W83" s="43">
        <f t="shared" si="34"/>
        <v>1070000</v>
      </c>
      <c r="X83" s="111">
        <v>1</v>
      </c>
      <c r="Y83" s="111">
        <v>1</v>
      </c>
      <c r="Z83" s="38" t="s">
        <v>397</v>
      </c>
      <c r="AA83" s="38" t="s">
        <v>61</v>
      </c>
      <c r="AB83" s="38"/>
      <c r="AC83" s="38"/>
      <c r="AD83" s="38"/>
      <c r="AE83" s="38"/>
      <c r="AF83" s="48"/>
      <c r="AG83" s="48"/>
      <c r="AH83" s="48"/>
      <c r="AI83" s="38"/>
      <c r="AJ83" s="50">
        <f t="shared" si="35"/>
        <v>180000</v>
      </c>
      <c r="AK83" s="50">
        <f t="shared" si="36"/>
        <v>0</v>
      </c>
      <c r="AL83" s="43"/>
      <c r="AM83" s="43"/>
      <c r="AN83" s="43"/>
      <c r="AO83" s="43"/>
      <c r="AP83" s="51" t="s">
        <v>67</v>
      </c>
      <c r="AQ83" s="51" t="s">
        <v>67</v>
      </c>
      <c r="AR83" s="51" t="s">
        <v>68</v>
      </c>
      <c r="AS83" s="51"/>
      <c r="AT83" s="51" t="s">
        <v>69</v>
      </c>
      <c r="AU83" s="51" t="s">
        <v>69</v>
      </c>
      <c r="AV83" s="51"/>
      <c r="AW83" s="51"/>
      <c r="AX83" s="51"/>
    </row>
    <row r="84" spans="1:50" s="53" customFormat="1" ht="54.75" hidden="1" customHeight="1" x14ac:dyDescent="0.25">
      <c r="A84" s="54" t="s">
        <v>56</v>
      </c>
      <c r="B84" s="55">
        <v>2013</v>
      </c>
      <c r="C84" s="55" t="s">
        <v>57</v>
      </c>
      <c r="D84" s="101" t="s">
        <v>398</v>
      </c>
      <c r="E84" s="55" t="s">
        <v>89</v>
      </c>
      <c r="F84" s="55" t="s">
        <v>108</v>
      </c>
      <c r="G84" s="118">
        <v>41670</v>
      </c>
      <c r="H84" s="118">
        <v>41908</v>
      </c>
      <c r="I84" s="66"/>
      <c r="J84" s="62">
        <v>2600000</v>
      </c>
      <c r="K84" s="62">
        <v>2600000</v>
      </c>
      <c r="L84" s="119"/>
      <c r="M84" s="75"/>
      <c r="N84" s="62">
        <v>2600000</v>
      </c>
      <c r="O84" s="48">
        <v>2581000</v>
      </c>
      <c r="P84" s="48">
        <f>1287600+1293400</f>
        <v>2581000</v>
      </c>
      <c r="Q84" s="62">
        <f>J84</f>
        <v>2600000</v>
      </c>
      <c r="R84" s="62">
        <f>K84</f>
        <v>2600000</v>
      </c>
      <c r="S84" s="44">
        <f>N84</f>
        <v>2600000</v>
      </c>
      <c r="T84" s="43">
        <f t="shared" si="31"/>
        <v>2581000</v>
      </c>
      <c r="U84" s="44">
        <f t="shared" si="32"/>
        <v>2581000</v>
      </c>
      <c r="V84" s="44">
        <f t="shared" si="33"/>
        <v>2581000</v>
      </c>
      <c r="W84" s="43">
        <f t="shared" si="34"/>
        <v>2581000</v>
      </c>
      <c r="X84" s="111">
        <v>1</v>
      </c>
      <c r="Y84" s="111">
        <v>0.93</v>
      </c>
      <c r="Z84" s="55" t="s">
        <v>399</v>
      </c>
      <c r="AA84" s="55" t="s">
        <v>61</v>
      </c>
      <c r="AB84" s="38"/>
      <c r="AC84" s="38"/>
      <c r="AD84" s="38"/>
      <c r="AE84" s="38"/>
      <c r="AF84" s="48"/>
      <c r="AG84" s="48"/>
      <c r="AH84" s="48"/>
      <c r="AI84" s="38"/>
      <c r="AJ84" s="50">
        <f t="shared" si="35"/>
        <v>19000</v>
      </c>
      <c r="AK84" s="50">
        <f t="shared" si="36"/>
        <v>0</v>
      </c>
      <c r="AL84" s="43"/>
      <c r="AM84" s="43"/>
      <c r="AN84" s="43"/>
      <c r="AO84" s="43"/>
      <c r="AP84" s="51" t="s">
        <v>67</v>
      </c>
      <c r="AQ84" s="51" t="s">
        <v>67</v>
      </c>
      <c r="AR84" s="51" t="s">
        <v>68</v>
      </c>
      <c r="AS84" s="51"/>
      <c r="AT84" s="51" t="s">
        <v>69</v>
      </c>
      <c r="AU84" s="51" t="s">
        <v>69</v>
      </c>
      <c r="AV84" s="51"/>
      <c r="AW84" s="51"/>
      <c r="AX84" s="51"/>
    </row>
    <row r="85" spans="1:50" s="53" customFormat="1" ht="55.5" hidden="1" customHeight="1" x14ac:dyDescent="0.25">
      <c r="A85" s="65"/>
      <c r="B85" s="66"/>
      <c r="C85" s="66"/>
      <c r="D85" s="102"/>
      <c r="E85" s="66"/>
      <c r="F85" s="66"/>
      <c r="G85" s="66"/>
      <c r="H85" s="66"/>
      <c r="I85" s="66"/>
      <c r="J85" s="75"/>
      <c r="K85" s="75"/>
      <c r="L85" s="119"/>
      <c r="M85" s="75"/>
      <c r="N85" s="75"/>
      <c r="O85" s="69">
        <v>0</v>
      </c>
      <c r="P85" s="69">
        <v>0</v>
      </c>
      <c r="Q85" s="65"/>
      <c r="R85" s="65"/>
      <c r="S85" s="70">
        <v>0</v>
      </c>
      <c r="T85" s="70">
        <f t="shared" si="31"/>
        <v>0</v>
      </c>
      <c r="U85" s="70">
        <v>0</v>
      </c>
      <c r="V85" s="70">
        <f t="shared" si="33"/>
        <v>0</v>
      </c>
      <c r="W85" s="70">
        <v>0</v>
      </c>
      <c r="X85" s="83">
        <v>0.98</v>
      </c>
      <c r="Y85" s="83">
        <v>0.98</v>
      </c>
      <c r="Z85" s="66"/>
      <c r="AA85" s="66"/>
      <c r="AB85" s="84"/>
      <c r="AC85" s="84"/>
      <c r="AD85" s="84"/>
      <c r="AE85" s="84"/>
      <c r="AF85" s="69"/>
      <c r="AG85" s="69"/>
      <c r="AH85" s="69"/>
      <c r="AI85" s="84"/>
      <c r="AJ85" s="84"/>
      <c r="AK85" s="84"/>
      <c r="AL85" s="43"/>
      <c r="AM85" s="43"/>
      <c r="AN85" s="43"/>
      <c r="AO85" s="43"/>
      <c r="AP85" s="85"/>
      <c r="AQ85" s="85"/>
      <c r="AR85" s="51"/>
      <c r="AS85" s="51"/>
      <c r="AT85" s="51"/>
      <c r="AU85" s="51"/>
      <c r="AV85" s="51"/>
      <c r="AW85" s="51"/>
      <c r="AX85" s="51"/>
    </row>
    <row r="86" spans="1:50" s="53" customFormat="1" ht="30" hidden="1" customHeight="1" x14ac:dyDescent="0.25">
      <c r="A86" s="36" t="s">
        <v>56</v>
      </c>
      <c r="B86" s="38">
        <v>2013</v>
      </c>
      <c r="C86" s="38" t="s">
        <v>167</v>
      </c>
      <c r="D86" s="92" t="s">
        <v>400</v>
      </c>
      <c r="E86" s="38" t="s">
        <v>89</v>
      </c>
      <c r="F86" s="38" t="s">
        <v>108</v>
      </c>
      <c r="G86" s="90">
        <v>41654</v>
      </c>
      <c r="H86" s="90">
        <v>41744</v>
      </c>
      <c r="I86" s="84"/>
      <c r="J86" s="48">
        <v>300000</v>
      </c>
      <c r="K86" s="48">
        <v>300000</v>
      </c>
      <c r="L86" s="69"/>
      <c r="M86" s="69"/>
      <c r="N86" s="48">
        <v>300000</v>
      </c>
      <c r="O86" s="48">
        <v>296609</v>
      </c>
      <c r="P86" s="48">
        <v>296609.95</v>
      </c>
      <c r="Q86" s="43">
        <f t="shared" ref="Q86:R90" si="38">J86</f>
        <v>300000</v>
      </c>
      <c r="R86" s="44">
        <f t="shared" si="38"/>
        <v>300000</v>
      </c>
      <c r="S86" s="44">
        <f t="shared" ref="S86:S91" si="39">R86</f>
        <v>300000</v>
      </c>
      <c r="T86" s="43">
        <f t="shared" si="31"/>
        <v>296609</v>
      </c>
      <c r="U86" s="44">
        <f t="shared" ref="U86:U90" si="40">V86</f>
        <v>296609.95</v>
      </c>
      <c r="V86" s="44">
        <f t="shared" si="33"/>
        <v>296609.95</v>
      </c>
      <c r="W86" s="43">
        <f t="shared" ref="W86:W91" si="41">V86</f>
        <v>296609.95</v>
      </c>
      <c r="X86" s="111">
        <v>1</v>
      </c>
      <c r="Y86" s="111">
        <v>1</v>
      </c>
      <c r="Z86" s="38" t="s">
        <v>401</v>
      </c>
      <c r="AA86" s="38" t="s">
        <v>347</v>
      </c>
      <c r="AB86" s="38"/>
      <c r="AC86" s="38"/>
      <c r="AD86" s="38"/>
      <c r="AE86" s="38"/>
      <c r="AF86" s="48"/>
      <c r="AG86" s="48"/>
      <c r="AH86" s="48"/>
      <c r="AI86" s="38"/>
      <c r="AJ86" s="50">
        <f t="shared" ref="AJ86:AJ91" si="42">K86-O86</f>
        <v>3391</v>
      </c>
      <c r="AK86" s="50">
        <f t="shared" ref="AK86:AK91" si="43">O86-P86</f>
        <v>-0.95000000001164153</v>
      </c>
      <c r="AL86" s="43"/>
      <c r="AM86" s="43"/>
      <c r="AN86" s="43"/>
      <c r="AO86" s="43"/>
      <c r="AP86" s="51" t="s">
        <v>67</v>
      </c>
      <c r="AQ86" s="51" t="s">
        <v>67</v>
      </c>
      <c r="AR86" s="51" t="s">
        <v>68</v>
      </c>
      <c r="AS86" s="51"/>
      <c r="AT86" s="51" t="s">
        <v>69</v>
      </c>
      <c r="AU86" s="51" t="s">
        <v>69</v>
      </c>
      <c r="AV86" s="51"/>
      <c r="AW86" s="51"/>
      <c r="AX86" s="51"/>
    </row>
    <row r="87" spans="1:50" s="53" customFormat="1" ht="39" hidden="1" customHeight="1" x14ac:dyDescent="0.25">
      <c r="A87" s="36" t="s">
        <v>56</v>
      </c>
      <c r="B87" s="38">
        <v>2013</v>
      </c>
      <c r="C87" s="38" t="s">
        <v>167</v>
      </c>
      <c r="D87" s="92" t="s">
        <v>402</v>
      </c>
      <c r="E87" s="38" t="s">
        <v>222</v>
      </c>
      <c r="F87" s="38" t="s">
        <v>167</v>
      </c>
      <c r="G87" s="103">
        <v>41609</v>
      </c>
      <c r="H87" s="103">
        <v>41640</v>
      </c>
      <c r="I87" s="84"/>
      <c r="J87" s="48">
        <v>18000000</v>
      </c>
      <c r="K87" s="48">
        <v>18000000</v>
      </c>
      <c r="L87" s="69"/>
      <c r="M87" s="69"/>
      <c r="N87" s="48">
        <v>18000000</v>
      </c>
      <c r="O87" s="48">
        <v>18000000</v>
      </c>
      <c r="P87" s="48">
        <v>18000000</v>
      </c>
      <c r="Q87" s="43">
        <f t="shared" si="38"/>
        <v>18000000</v>
      </c>
      <c r="R87" s="44">
        <f t="shared" si="38"/>
        <v>18000000</v>
      </c>
      <c r="S87" s="44">
        <f t="shared" si="39"/>
        <v>18000000</v>
      </c>
      <c r="T87" s="43">
        <f t="shared" si="31"/>
        <v>18000000</v>
      </c>
      <c r="U87" s="44">
        <f t="shared" si="40"/>
        <v>18000000</v>
      </c>
      <c r="V87" s="44">
        <f t="shared" si="33"/>
        <v>18000000</v>
      </c>
      <c r="W87" s="43">
        <f t="shared" si="41"/>
        <v>18000000</v>
      </c>
      <c r="X87" s="111">
        <v>1</v>
      </c>
      <c r="Y87" s="111">
        <v>1</v>
      </c>
      <c r="Z87" s="38" t="s">
        <v>403</v>
      </c>
      <c r="AA87" s="38" t="s">
        <v>347</v>
      </c>
      <c r="AB87" s="38" t="s">
        <v>348</v>
      </c>
      <c r="AC87" s="94">
        <v>790000162612</v>
      </c>
      <c r="AD87" s="38" t="s">
        <v>404</v>
      </c>
      <c r="AE87" s="38" t="s">
        <v>405</v>
      </c>
      <c r="AF87" s="48">
        <v>517.5</v>
      </c>
      <c r="AG87" s="48">
        <v>0</v>
      </c>
      <c r="AH87" s="48">
        <v>0</v>
      </c>
      <c r="AI87" s="38" t="s">
        <v>406</v>
      </c>
      <c r="AJ87" s="50">
        <f t="shared" si="42"/>
        <v>0</v>
      </c>
      <c r="AK87" s="50">
        <f t="shared" si="43"/>
        <v>0</v>
      </c>
      <c r="AL87" s="43"/>
      <c r="AM87" s="43"/>
      <c r="AN87" s="43"/>
      <c r="AO87" s="43"/>
      <c r="AP87" s="51" t="s">
        <v>67</v>
      </c>
      <c r="AQ87" s="51" t="s">
        <v>67</v>
      </c>
      <c r="AR87" s="91" t="s">
        <v>407</v>
      </c>
      <c r="AS87" s="51" t="s">
        <v>108</v>
      </c>
      <c r="AT87" s="51"/>
      <c r="AU87" s="51"/>
      <c r="AV87" s="51"/>
      <c r="AW87" s="51"/>
      <c r="AX87" s="51"/>
    </row>
    <row r="88" spans="1:50" s="53" customFormat="1" ht="60" hidden="1" customHeight="1" x14ac:dyDescent="0.25">
      <c r="A88" s="36" t="s">
        <v>56</v>
      </c>
      <c r="B88" s="38">
        <v>2013</v>
      </c>
      <c r="C88" s="38" t="s">
        <v>70</v>
      </c>
      <c r="D88" s="92" t="s">
        <v>408</v>
      </c>
      <c r="E88" s="38" t="s">
        <v>59</v>
      </c>
      <c r="F88" s="38" t="s">
        <v>90</v>
      </c>
      <c r="G88" s="95">
        <v>41654</v>
      </c>
      <c r="H88" s="95">
        <v>41831</v>
      </c>
      <c r="I88" s="84"/>
      <c r="J88" s="48">
        <v>3000000</v>
      </c>
      <c r="K88" s="41">
        <v>3000000</v>
      </c>
      <c r="L88" s="69"/>
      <c r="M88" s="69"/>
      <c r="N88" s="48">
        <v>3000000</v>
      </c>
      <c r="O88" s="48">
        <v>3000000</v>
      </c>
      <c r="P88" s="48">
        <v>3000000</v>
      </c>
      <c r="Q88" s="43">
        <f t="shared" si="38"/>
        <v>3000000</v>
      </c>
      <c r="R88" s="44">
        <f t="shared" si="38"/>
        <v>3000000</v>
      </c>
      <c r="S88" s="44">
        <f t="shared" si="39"/>
        <v>3000000</v>
      </c>
      <c r="T88" s="43">
        <f t="shared" si="31"/>
        <v>3000000</v>
      </c>
      <c r="U88" s="44">
        <f t="shared" si="40"/>
        <v>3000000</v>
      </c>
      <c r="V88" s="44">
        <f t="shared" si="33"/>
        <v>3000000</v>
      </c>
      <c r="W88" s="43">
        <f t="shared" si="41"/>
        <v>3000000</v>
      </c>
      <c r="X88" s="111">
        <v>1</v>
      </c>
      <c r="Y88" s="111">
        <f>V88/O88</f>
        <v>1</v>
      </c>
      <c r="Z88" s="38" t="s">
        <v>409</v>
      </c>
      <c r="AA88" s="38" t="s">
        <v>70</v>
      </c>
      <c r="AB88" s="38" t="s">
        <v>305</v>
      </c>
      <c r="AC88" s="109" t="s">
        <v>410</v>
      </c>
      <c r="AD88" s="38" t="s">
        <v>357</v>
      </c>
      <c r="AE88" s="109" t="s">
        <v>411</v>
      </c>
      <c r="AF88" s="48">
        <v>19981.66</v>
      </c>
      <c r="AG88" s="48">
        <v>0</v>
      </c>
      <c r="AH88" s="48">
        <v>319571.37</v>
      </c>
      <c r="AI88" s="92" t="s">
        <v>412</v>
      </c>
      <c r="AJ88" s="50">
        <f t="shared" si="42"/>
        <v>0</v>
      </c>
      <c r="AK88" s="50">
        <f t="shared" si="43"/>
        <v>0</v>
      </c>
      <c r="AL88" s="43"/>
      <c r="AM88" s="43"/>
      <c r="AN88" s="43"/>
      <c r="AO88" s="43"/>
      <c r="AP88" s="51" t="s">
        <v>67</v>
      </c>
      <c r="AQ88" s="51" t="s">
        <v>67</v>
      </c>
      <c r="AR88" s="91" t="s">
        <v>407</v>
      </c>
      <c r="AS88" s="51" t="s">
        <v>108</v>
      </c>
      <c r="AT88" s="51"/>
      <c r="AU88" s="51"/>
      <c r="AV88" s="51"/>
      <c r="AW88" s="51"/>
      <c r="AX88" s="51"/>
    </row>
    <row r="89" spans="1:50" s="53" customFormat="1" ht="64.5" hidden="1" customHeight="1" x14ac:dyDescent="0.25">
      <c r="A89" s="36" t="s">
        <v>56</v>
      </c>
      <c r="B89" s="38">
        <v>2013</v>
      </c>
      <c r="C89" s="38" t="s">
        <v>57</v>
      </c>
      <c r="D89" s="92" t="s">
        <v>413</v>
      </c>
      <c r="E89" s="38" t="s">
        <v>59</v>
      </c>
      <c r="F89" s="38" t="s">
        <v>61</v>
      </c>
      <c r="G89" s="103">
        <v>41609</v>
      </c>
      <c r="H89" s="103">
        <v>41791</v>
      </c>
      <c r="I89" s="84"/>
      <c r="J89" s="48">
        <v>1900000</v>
      </c>
      <c r="K89" s="48">
        <v>1900000</v>
      </c>
      <c r="L89" s="69"/>
      <c r="M89" s="69"/>
      <c r="N89" s="48">
        <v>0</v>
      </c>
      <c r="O89" s="48">
        <v>0</v>
      </c>
      <c r="P89" s="48">
        <v>0</v>
      </c>
      <c r="Q89" s="43">
        <v>1900000</v>
      </c>
      <c r="R89" s="44">
        <f t="shared" si="38"/>
        <v>1900000</v>
      </c>
      <c r="S89" s="44">
        <v>0</v>
      </c>
      <c r="T89" s="43">
        <f t="shared" si="31"/>
        <v>0</v>
      </c>
      <c r="U89" s="44">
        <f t="shared" si="40"/>
        <v>0</v>
      </c>
      <c r="V89" s="44">
        <f t="shared" si="33"/>
        <v>0</v>
      </c>
      <c r="W89" s="43">
        <f t="shared" si="41"/>
        <v>0</v>
      </c>
      <c r="X89" s="111" t="s">
        <v>333</v>
      </c>
      <c r="Y89" s="111" t="s">
        <v>333</v>
      </c>
      <c r="Z89" s="38" t="s">
        <v>414</v>
      </c>
      <c r="AA89" s="38" t="s">
        <v>57</v>
      </c>
      <c r="AB89" s="38"/>
      <c r="AC89" s="38"/>
      <c r="AD89" s="38"/>
      <c r="AE89" s="38"/>
      <c r="AF89" s="48"/>
      <c r="AG89" s="48"/>
      <c r="AH89" s="48"/>
      <c r="AI89" s="38" t="s">
        <v>415</v>
      </c>
      <c r="AJ89" s="50">
        <f t="shared" si="42"/>
        <v>1900000</v>
      </c>
      <c r="AK89" s="50">
        <f t="shared" si="43"/>
        <v>0</v>
      </c>
      <c r="AL89" s="43"/>
      <c r="AM89" s="43"/>
      <c r="AN89" s="43"/>
      <c r="AO89" s="43"/>
      <c r="AP89" s="51" t="s">
        <v>302</v>
      </c>
      <c r="AQ89" s="51" t="s">
        <v>302</v>
      </c>
      <c r="AR89" s="91" t="s">
        <v>416</v>
      </c>
      <c r="AS89" s="51" t="s">
        <v>301</v>
      </c>
      <c r="AT89" s="51"/>
      <c r="AU89" s="51"/>
      <c r="AV89" s="51"/>
      <c r="AW89" s="51"/>
      <c r="AX89" s="51"/>
    </row>
    <row r="90" spans="1:50" s="53" customFormat="1" ht="30" hidden="1" customHeight="1" x14ac:dyDescent="0.25">
      <c r="A90" s="36" t="s">
        <v>56</v>
      </c>
      <c r="B90" s="38">
        <v>2013</v>
      </c>
      <c r="C90" s="38" t="s">
        <v>167</v>
      </c>
      <c r="D90" s="92" t="s">
        <v>417</v>
      </c>
      <c r="E90" s="38" t="s">
        <v>59</v>
      </c>
      <c r="F90" s="38" t="s">
        <v>167</v>
      </c>
      <c r="G90" s="90">
        <v>41690</v>
      </c>
      <c r="H90" s="90">
        <v>41835</v>
      </c>
      <c r="I90" s="84"/>
      <c r="J90" s="48">
        <v>22915779</v>
      </c>
      <c r="K90" s="48">
        <v>22915779</v>
      </c>
      <c r="L90" s="69"/>
      <c r="M90" s="69"/>
      <c r="N90" s="48">
        <v>22915778.939999998</v>
      </c>
      <c r="O90" s="48">
        <v>22908401.850000001</v>
      </c>
      <c r="P90" s="48">
        <v>22824180.850000001</v>
      </c>
      <c r="Q90" s="43">
        <f t="shared" ref="Q90:R105" si="44">J90</f>
        <v>22915779</v>
      </c>
      <c r="R90" s="44">
        <f t="shared" si="38"/>
        <v>22915779</v>
      </c>
      <c r="S90" s="44">
        <f t="shared" si="39"/>
        <v>22915779</v>
      </c>
      <c r="T90" s="43">
        <f t="shared" si="31"/>
        <v>22908401.850000001</v>
      </c>
      <c r="U90" s="44">
        <f t="shared" si="40"/>
        <v>22824180.850000001</v>
      </c>
      <c r="V90" s="44">
        <f t="shared" si="33"/>
        <v>22824180.850000001</v>
      </c>
      <c r="W90" s="43">
        <f t="shared" si="41"/>
        <v>22824180.850000001</v>
      </c>
      <c r="X90" s="111">
        <v>1</v>
      </c>
      <c r="Y90" s="111">
        <v>0.99860000000000004</v>
      </c>
      <c r="Z90" s="38" t="s">
        <v>418</v>
      </c>
      <c r="AA90" s="38" t="s">
        <v>347</v>
      </c>
      <c r="AB90" s="38" t="s">
        <v>348</v>
      </c>
      <c r="AC90" s="38" t="s">
        <v>419</v>
      </c>
      <c r="AD90" s="38" t="s">
        <v>368</v>
      </c>
      <c r="AE90" s="38" t="s">
        <v>420</v>
      </c>
      <c r="AF90" s="48">
        <v>206.80999999999997</v>
      </c>
      <c r="AG90" s="48">
        <v>0</v>
      </c>
      <c r="AH90" s="48">
        <v>84221.040000000445</v>
      </c>
      <c r="AI90" s="38" t="s">
        <v>421</v>
      </c>
      <c r="AJ90" s="50">
        <f t="shared" si="42"/>
        <v>7377.1499999985099</v>
      </c>
      <c r="AK90" s="50">
        <f t="shared" si="43"/>
        <v>84221</v>
      </c>
      <c r="AL90" s="43"/>
      <c r="AM90" s="43"/>
      <c r="AN90" s="43"/>
      <c r="AO90" s="43"/>
      <c r="AP90" s="51" t="s">
        <v>67</v>
      </c>
      <c r="AQ90" s="51" t="s">
        <v>67</v>
      </c>
      <c r="AR90" s="51" t="s">
        <v>68</v>
      </c>
      <c r="AS90" s="51"/>
      <c r="AT90" s="51" t="s">
        <v>69</v>
      </c>
      <c r="AU90" s="51" t="s">
        <v>69</v>
      </c>
      <c r="AV90" s="51"/>
      <c r="AW90" s="51"/>
      <c r="AX90" s="51"/>
    </row>
    <row r="91" spans="1:50" s="53" customFormat="1" ht="99" hidden="1" customHeight="1" x14ac:dyDescent="0.25">
      <c r="A91" s="36" t="s">
        <v>56</v>
      </c>
      <c r="B91" s="38">
        <v>2014</v>
      </c>
      <c r="C91" s="36" t="s">
        <v>61</v>
      </c>
      <c r="D91" s="37" t="s">
        <v>425</v>
      </c>
      <c r="E91" s="38" t="s">
        <v>422</v>
      </c>
      <c r="F91" s="38" t="s">
        <v>57</v>
      </c>
      <c r="G91" s="90" t="s">
        <v>426</v>
      </c>
      <c r="H91" s="90" t="s">
        <v>426</v>
      </c>
      <c r="I91" s="84"/>
      <c r="J91" s="48">
        <v>35000000</v>
      </c>
      <c r="K91" s="48">
        <v>35000000</v>
      </c>
      <c r="L91" s="69"/>
      <c r="M91" s="69"/>
      <c r="N91" s="48">
        <v>35000000</v>
      </c>
      <c r="O91" s="48">
        <v>35000000</v>
      </c>
      <c r="P91" s="48">
        <v>34999999.960000001</v>
      </c>
      <c r="Q91" s="43">
        <f t="shared" si="44"/>
        <v>35000000</v>
      </c>
      <c r="R91" s="43">
        <f t="shared" si="44"/>
        <v>35000000</v>
      </c>
      <c r="S91" s="44">
        <f t="shared" si="39"/>
        <v>35000000</v>
      </c>
      <c r="T91" s="43">
        <f>O91</f>
        <v>35000000</v>
      </c>
      <c r="U91" s="44">
        <f>V91</f>
        <v>34999999.960000001</v>
      </c>
      <c r="V91" s="44">
        <f>P91</f>
        <v>34999999.960000001</v>
      </c>
      <c r="W91" s="43">
        <f t="shared" si="41"/>
        <v>34999999.960000001</v>
      </c>
      <c r="X91" s="111">
        <v>1</v>
      </c>
      <c r="Y91" s="122">
        <f>V91/O91</f>
        <v>0.99999999885714286</v>
      </c>
      <c r="Z91" s="38"/>
      <c r="AA91" s="38"/>
      <c r="AB91" s="38" t="s">
        <v>62</v>
      </c>
      <c r="AC91" s="38"/>
      <c r="AD91" s="38" t="s">
        <v>427</v>
      </c>
      <c r="AE91" s="38" t="s">
        <v>428</v>
      </c>
      <c r="AF91" s="48">
        <v>320207.89</v>
      </c>
      <c r="AG91" s="48">
        <v>0</v>
      </c>
      <c r="AH91" s="48">
        <v>0</v>
      </c>
      <c r="AI91" s="38" t="s">
        <v>429</v>
      </c>
      <c r="AJ91" s="50">
        <f t="shared" si="42"/>
        <v>0</v>
      </c>
      <c r="AK91" s="50">
        <f t="shared" si="43"/>
        <v>3.9999999105930328E-2</v>
      </c>
      <c r="AL91" s="43">
        <v>0</v>
      </c>
      <c r="AM91" s="123" t="s">
        <v>430</v>
      </c>
      <c r="AN91" s="43"/>
      <c r="AO91" s="43">
        <v>320207.89</v>
      </c>
      <c r="AP91" s="51" t="s">
        <v>67</v>
      </c>
      <c r="AQ91" s="51" t="s">
        <v>67</v>
      </c>
      <c r="AR91" s="91" t="s">
        <v>431</v>
      </c>
      <c r="AS91" s="51" t="s">
        <v>108</v>
      </c>
      <c r="AT91" s="51"/>
      <c r="AU91" s="51"/>
      <c r="AV91" s="51"/>
      <c r="AW91" s="51"/>
      <c r="AX91" s="51"/>
    </row>
    <row r="92" spans="1:50" s="53" customFormat="1" ht="116.25" hidden="1" customHeight="1" x14ac:dyDescent="0.25">
      <c r="A92" s="54" t="s">
        <v>56</v>
      </c>
      <c r="B92" s="55">
        <v>2014</v>
      </c>
      <c r="C92" s="54" t="s">
        <v>61</v>
      </c>
      <c r="D92" s="37" t="s">
        <v>432</v>
      </c>
      <c r="E92" s="38"/>
      <c r="F92" s="38" t="s">
        <v>57</v>
      </c>
      <c r="G92" s="38"/>
      <c r="H92" s="38"/>
      <c r="I92" s="84"/>
      <c r="J92" s="48">
        <f t="shared" ref="J92:K92" si="45">J93+J94</f>
        <v>82000000</v>
      </c>
      <c r="K92" s="48">
        <f t="shared" si="45"/>
        <v>82000000</v>
      </c>
      <c r="L92" s="69"/>
      <c r="M92" s="69"/>
      <c r="N92" s="48">
        <v>76750000</v>
      </c>
      <c r="O92" s="48">
        <f>O93+O94+AL92</f>
        <v>74352232.310000002</v>
      </c>
      <c r="P92" s="48">
        <f>P93+P94+AL92</f>
        <v>74352232.310000002</v>
      </c>
      <c r="Q92" s="43">
        <f t="shared" si="44"/>
        <v>82000000</v>
      </c>
      <c r="R92" s="43">
        <f t="shared" si="44"/>
        <v>82000000</v>
      </c>
      <c r="S92" s="44">
        <f>R92</f>
        <v>82000000</v>
      </c>
      <c r="T92" s="43">
        <f>O92+AL92</f>
        <v>74434232.310000002</v>
      </c>
      <c r="U92" s="44">
        <f>V92</f>
        <v>74352232.310000002</v>
      </c>
      <c r="V92" s="44">
        <f>P92</f>
        <v>74352232.310000002</v>
      </c>
      <c r="W92" s="44">
        <f>V92</f>
        <v>74352232.310000002</v>
      </c>
      <c r="X92" s="111">
        <f>AVERAGE(X93:X94)</f>
        <v>1</v>
      </c>
      <c r="Y92" s="111">
        <f>AVERAGE(Y93:Y94)</f>
        <v>1</v>
      </c>
      <c r="Z92" s="38"/>
      <c r="AA92" s="38"/>
      <c r="AB92" s="38"/>
      <c r="AC92" s="38"/>
      <c r="AD92" s="88"/>
      <c r="AE92" s="88"/>
      <c r="AF92" s="48">
        <v>580177.27</v>
      </c>
      <c r="AG92" s="48"/>
      <c r="AH92" s="48">
        <v>4194337.13</v>
      </c>
      <c r="AI92" s="37" t="s">
        <v>433</v>
      </c>
      <c r="AJ92" s="50">
        <f>K92-O92</f>
        <v>7647767.6899999976</v>
      </c>
      <c r="AK92" s="50">
        <f>O92-P92</f>
        <v>0</v>
      </c>
      <c r="AL92" s="43">
        <v>82000</v>
      </c>
      <c r="AM92" s="123" t="s">
        <v>434</v>
      </c>
      <c r="AN92" s="43"/>
      <c r="AO92" s="43"/>
      <c r="AP92" s="51" t="s">
        <v>67</v>
      </c>
      <c r="AQ92" s="51" t="s">
        <v>67</v>
      </c>
      <c r="AR92" s="91" t="s">
        <v>435</v>
      </c>
      <c r="AS92" s="51" t="s">
        <v>436</v>
      </c>
      <c r="AT92" s="51"/>
      <c r="AU92" s="51"/>
      <c r="AV92" s="51"/>
      <c r="AW92" s="51"/>
      <c r="AX92" s="51"/>
    </row>
    <row r="93" spans="1:50" s="53" customFormat="1" ht="45" hidden="1" customHeight="1" x14ac:dyDescent="0.25">
      <c r="A93" s="65"/>
      <c r="B93" s="66"/>
      <c r="C93" s="65"/>
      <c r="D93" s="124" t="s">
        <v>437</v>
      </c>
      <c r="E93" s="84" t="s">
        <v>59</v>
      </c>
      <c r="F93" s="38" t="s">
        <v>57</v>
      </c>
      <c r="G93" s="108">
        <v>42009</v>
      </c>
      <c r="H93" s="108">
        <v>42189</v>
      </c>
      <c r="I93" s="84"/>
      <c r="J93" s="69">
        <v>50000000</v>
      </c>
      <c r="K93" s="69">
        <v>50000000</v>
      </c>
      <c r="L93" s="69"/>
      <c r="M93" s="69"/>
      <c r="N93" s="69"/>
      <c r="O93" s="69">
        <v>42275525.009999998</v>
      </c>
      <c r="P93" s="69">
        <v>42275525.009999998</v>
      </c>
      <c r="Q93" s="119">
        <f t="shared" si="44"/>
        <v>50000000</v>
      </c>
      <c r="R93" s="119">
        <f t="shared" si="44"/>
        <v>50000000</v>
      </c>
      <c r="S93" s="70">
        <f>J93</f>
        <v>50000000</v>
      </c>
      <c r="T93" s="119">
        <f>O93</f>
        <v>42275525.009999998</v>
      </c>
      <c r="U93" s="70">
        <f>V93</f>
        <v>42275525.009999998</v>
      </c>
      <c r="V93" s="70">
        <f>P93</f>
        <v>42275525.009999998</v>
      </c>
      <c r="W93" s="70">
        <f>V93</f>
        <v>42275525.009999998</v>
      </c>
      <c r="X93" s="122">
        <v>1</v>
      </c>
      <c r="Y93" s="122">
        <f>V93/O93</f>
        <v>1</v>
      </c>
      <c r="Z93" s="84"/>
      <c r="AA93" s="84"/>
      <c r="AB93" s="84"/>
      <c r="AC93" s="84"/>
      <c r="AD93" s="84"/>
      <c r="AE93" s="84"/>
      <c r="AF93" s="69"/>
      <c r="AG93" s="69"/>
      <c r="AH93" s="69"/>
      <c r="AI93" s="84"/>
      <c r="AJ93" s="84"/>
      <c r="AK93" s="84"/>
      <c r="AL93" s="43"/>
      <c r="AM93" s="43"/>
      <c r="AN93" s="43"/>
      <c r="AO93" s="43"/>
      <c r="AP93" s="85"/>
      <c r="AQ93" s="85"/>
      <c r="AR93" s="51"/>
      <c r="AS93" s="51"/>
      <c r="AT93" s="51"/>
      <c r="AU93" s="51"/>
      <c r="AV93" s="51"/>
      <c r="AW93" s="51"/>
      <c r="AX93" s="51"/>
    </row>
    <row r="94" spans="1:50" s="53" customFormat="1" ht="60" hidden="1" customHeight="1" x14ac:dyDescent="0.25">
      <c r="A94" s="65"/>
      <c r="B94" s="66"/>
      <c r="C94" s="65"/>
      <c r="D94" s="124" t="s">
        <v>438</v>
      </c>
      <c r="E94" s="84" t="s">
        <v>422</v>
      </c>
      <c r="F94" s="38" t="s">
        <v>57</v>
      </c>
      <c r="G94" s="108">
        <v>42004</v>
      </c>
      <c r="H94" s="108">
        <v>42013</v>
      </c>
      <c r="I94" s="84"/>
      <c r="J94" s="69">
        <v>32000000</v>
      </c>
      <c r="K94" s="69">
        <v>32000000</v>
      </c>
      <c r="L94" s="69"/>
      <c r="M94" s="69"/>
      <c r="N94" s="69"/>
      <c r="O94" s="69">
        <v>31994707.300000001</v>
      </c>
      <c r="P94" s="69">
        <v>31994707.300000001</v>
      </c>
      <c r="Q94" s="119">
        <f t="shared" si="44"/>
        <v>32000000</v>
      </c>
      <c r="R94" s="119">
        <f t="shared" si="44"/>
        <v>32000000</v>
      </c>
      <c r="S94" s="70">
        <f>J94</f>
        <v>32000000</v>
      </c>
      <c r="T94" s="119">
        <f>O94</f>
        <v>31994707.300000001</v>
      </c>
      <c r="U94" s="70">
        <f>V94</f>
        <v>31994707.300000001</v>
      </c>
      <c r="V94" s="70">
        <f>P94</f>
        <v>31994707.300000001</v>
      </c>
      <c r="W94" s="70">
        <f>V94</f>
        <v>31994707.300000001</v>
      </c>
      <c r="X94" s="122">
        <v>1</v>
      </c>
      <c r="Y94" s="122">
        <v>1</v>
      </c>
      <c r="Z94" s="84"/>
      <c r="AA94" s="84"/>
      <c r="AB94" s="84"/>
      <c r="AC94" s="84"/>
      <c r="AD94" s="84"/>
      <c r="AE94" s="84"/>
      <c r="AF94" s="69"/>
      <c r="AG94" s="69"/>
      <c r="AH94" s="69"/>
      <c r="AI94" s="84"/>
      <c r="AJ94" s="84"/>
      <c r="AK94" s="84"/>
      <c r="AL94" s="43"/>
      <c r="AM94" s="43"/>
      <c r="AN94" s="43"/>
      <c r="AO94" s="43"/>
      <c r="AP94" s="85"/>
      <c r="AQ94" s="85"/>
      <c r="AR94" s="51"/>
      <c r="AS94" s="51"/>
      <c r="AT94" s="51"/>
      <c r="AU94" s="51"/>
      <c r="AV94" s="51"/>
      <c r="AW94" s="51"/>
      <c r="AX94" s="51"/>
    </row>
    <row r="95" spans="1:50" s="53" customFormat="1" ht="45" hidden="1" customHeight="1" x14ac:dyDescent="0.25">
      <c r="A95" s="36" t="s">
        <v>56</v>
      </c>
      <c r="B95" s="38">
        <v>2014</v>
      </c>
      <c r="C95" s="36" t="s">
        <v>61</v>
      </c>
      <c r="D95" s="37" t="s">
        <v>439</v>
      </c>
      <c r="E95" s="38" t="s">
        <v>59</v>
      </c>
      <c r="F95" s="38" t="s">
        <v>90</v>
      </c>
      <c r="G95" s="90">
        <v>42020</v>
      </c>
      <c r="H95" s="90" t="s">
        <v>440</v>
      </c>
      <c r="I95" s="84"/>
      <c r="J95" s="48">
        <v>4500000</v>
      </c>
      <c r="K95" s="48">
        <v>4500000</v>
      </c>
      <c r="L95" s="69"/>
      <c r="M95" s="69"/>
      <c r="N95" s="48">
        <v>4500000</v>
      </c>
      <c r="O95" s="48">
        <f>3704073.36+4500+791420.07</f>
        <v>4499993.43</v>
      </c>
      <c r="P95" s="48">
        <f>4261514.13+4500</f>
        <v>4266014.13</v>
      </c>
      <c r="Q95" s="43">
        <f t="shared" si="44"/>
        <v>4500000</v>
      </c>
      <c r="R95" s="43">
        <f t="shared" si="44"/>
        <v>4500000</v>
      </c>
      <c r="S95" s="44">
        <f t="shared" ref="S95:S102" si="46">R95</f>
        <v>4500000</v>
      </c>
      <c r="T95" s="43">
        <f t="shared" ref="T95:T136" si="47">O95</f>
        <v>4499993.43</v>
      </c>
      <c r="U95" s="44">
        <f t="shared" ref="U95:U136" si="48">V95</f>
        <v>4266014.13</v>
      </c>
      <c r="V95" s="44">
        <f t="shared" ref="V95:V136" si="49">P95</f>
        <v>4266014.13</v>
      </c>
      <c r="W95" s="43">
        <f t="shared" ref="W95:W136" si="50">V95</f>
        <v>4266014.13</v>
      </c>
      <c r="X95" s="111">
        <v>1</v>
      </c>
      <c r="Y95" s="122">
        <f>V95/O95</f>
        <v>0.94800452408660518</v>
      </c>
      <c r="Z95" s="38"/>
      <c r="AA95" s="38"/>
      <c r="AB95" s="38" t="s">
        <v>301</v>
      </c>
      <c r="AC95" s="38">
        <v>264849500</v>
      </c>
      <c r="AD95" s="38" t="s">
        <v>424</v>
      </c>
      <c r="AE95" s="38" t="s">
        <v>441</v>
      </c>
      <c r="AF95" s="48">
        <v>31612.91</v>
      </c>
      <c r="AG95" s="48"/>
      <c r="AH95" s="48">
        <v>1730907.54</v>
      </c>
      <c r="AI95" s="38" t="s">
        <v>442</v>
      </c>
      <c r="AJ95" s="50">
        <f t="shared" ref="AJ95:AJ96" si="51">K95-O95</f>
        <v>6.5700000002980232</v>
      </c>
      <c r="AK95" s="50">
        <f t="shared" ref="AK95:AK96" si="52">O95-P95</f>
        <v>233979.29999999981</v>
      </c>
      <c r="AL95" s="43">
        <f>J95*0.001</f>
        <v>4500</v>
      </c>
      <c r="AM95" s="43"/>
      <c r="AN95" s="43"/>
      <c r="AO95" s="43"/>
      <c r="AP95" s="51" t="s">
        <v>273</v>
      </c>
      <c r="AQ95" s="51" t="s">
        <v>273</v>
      </c>
      <c r="AR95" s="91" t="s">
        <v>443</v>
      </c>
      <c r="AS95" s="51" t="s">
        <v>90</v>
      </c>
      <c r="AT95" s="51"/>
      <c r="AU95" s="51"/>
      <c r="AV95" s="51"/>
      <c r="AW95" s="51"/>
      <c r="AX95" s="51"/>
    </row>
    <row r="96" spans="1:50" s="53" customFormat="1" ht="45.75" hidden="1" customHeight="1" x14ac:dyDescent="0.25">
      <c r="A96" s="54" t="s">
        <v>56</v>
      </c>
      <c r="B96" s="55">
        <v>2014</v>
      </c>
      <c r="C96" s="54" t="s">
        <v>61</v>
      </c>
      <c r="D96" s="37" t="s">
        <v>408</v>
      </c>
      <c r="E96" s="38"/>
      <c r="F96" s="38" t="s">
        <v>90</v>
      </c>
      <c r="G96" s="90">
        <v>42045</v>
      </c>
      <c r="H96" s="90">
        <v>42291</v>
      </c>
      <c r="I96" s="84"/>
      <c r="J96" s="48">
        <f>J97+J98+J99</f>
        <v>38300000</v>
      </c>
      <c r="K96" s="48">
        <f>K97+K98+K99</f>
        <v>38300000</v>
      </c>
      <c r="L96" s="69"/>
      <c r="M96" s="69"/>
      <c r="N96" s="48">
        <f>N97+N98+N99</f>
        <v>38300000</v>
      </c>
      <c r="O96" s="48">
        <f>O97+O98+O99</f>
        <v>38299999.980000004</v>
      </c>
      <c r="P96" s="48">
        <f>P97+P98+P99+38300</f>
        <v>31575547.539999999</v>
      </c>
      <c r="Q96" s="43">
        <f t="shared" si="44"/>
        <v>38300000</v>
      </c>
      <c r="R96" s="43">
        <f t="shared" si="44"/>
        <v>38300000</v>
      </c>
      <c r="S96" s="44">
        <f t="shared" si="46"/>
        <v>38300000</v>
      </c>
      <c r="T96" s="43">
        <f t="shared" si="47"/>
        <v>38299999.980000004</v>
      </c>
      <c r="U96" s="44">
        <f t="shared" si="48"/>
        <v>31575547.539999999</v>
      </c>
      <c r="V96" s="44">
        <f t="shared" si="49"/>
        <v>31575547.539999999</v>
      </c>
      <c r="W96" s="43">
        <f t="shared" si="50"/>
        <v>31575547.539999999</v>
      </c>
      <c r="X96" s="111">
        <v>1</v>
      </c>
      <c r="Y96" s="122">
        <f>V96/O96</f>
        <v>0.82442682915113663</v>
      </c>
      <c r="Z96" s="38"/>
      <c r="AA96" s="38"/>
      <c r="AB96" s="38" t="s">
        <v>301</v>
      </c>
      <c r="AC96" s="38" t="s">
        <v>444</v>
      </c>
      <c r="AD96" s="38" t="s">
        <v>445</v>
      </c>
      <c r="AE96" s="38" t="s">
        <v>446</v>
      </c>
      <c r="AF96" s="48">
        <v>456021.12</v>
      </c>
      <c r="AG96" s="48"/>
      <c r="AH96" s="48">
        <v>18910172.300000001</v>
      </c>
      <c r="AI96" s="38" t="s">
        <v>447</v>
      </c>
      <c r="AJ96" s="50">
        <f t="shared" si="51"/>
        <v>1.9999995827674866E-2</v>
      </c>
      <c r="AK96" s="50">
        <f t="shared" si="52"/>
        <v>6724452.4400000051</v>
      </c>
      <c r="AL96" s="43">
        <f>J96*0.001</f>
        <v>38300</v>
      </c>
      <c r="AM96" s="43"/>
      <c r="AN96" s="43"/>
      <c r="AO96" s="43"/>
      <c r="AP96" s="51" t="s">
        <v>67</v>
      </c>
      <c r="AQ96" s="51" t="s">
        <v>67</v>
      </c>
      <c r="AR96" s="91" t="s">
        <v>407</v>
      </c>
      <c r="AS96" s="51" t="s">
        <v>108</v>
      </c>
      <c r="AT96" s="51"/>
      <c r="AU96" s="51"/>
      <c r="AV96" s="51"/>
      <c r="AW96" s="51"/>
      <c r="AX96" s="51"/>
    </row>
    <row r="97" spans="1:50" s="53" customFormat="1" ht="60" hidden="1" customHeight="1" x14ac:dyDescent="0.25">
      <c r="A97" s="65"/>
      <c r="B97" s="66"/>
      <c r="C97" s="65"/>
      <c r="D97" s="124" t="s">
        <v>448</v>
      </c>
      <c r="E97" s="84" t="s">
        <v>59</v>
      </c>
      <c r="F97" s="84" t="s">
        <v>90</v>
      </c>
      <c r="G97" s="108">
        <v>42045</v>
      </c>
      <c r="H97" s="108">
        <v>42164</v>
      </c>
      <c r="I97" s="84"/>
      <c r="J97" s="69">
        <v>9000000</v>
      </c>
      <c r="K97" s="69">
        <v>9000000</v>
      </c>
      <c r="L97" s="69"/>
      <c r="M97" s="69"/>
      <c r="N97" s="69">
        <v>9000000</v>
      </c>
      <c r="O97" s="69">
        <v>17999999.98</v>
      </c>
      <c r="P97" s="69">
        <v>17525663.98</v>
      </c>
      <c r="Q97" s="119">
        <f t="shared" si="44"/>
        <v>9000000</v>
      </c>
      <c r="R97" s="119">
        <f t="shared" si="44"/>
        <v>9000000</v>
      </c>
      <c r="S97" s="70">
        <f t="shared" si="46"/>
        <v>9000000</v>
      </c>
      <c r="T97" s="119">
        <f t="shared" si="47"/>
        <v>17999999.98</v>
      </c>
      <c r="U97" s="70">
        <f t="shared" si="48"/>
        <v>17525663.98</v>
      </c>
      <c r="V97" s="70">
        <f t="shared" si="49"/>
        <v>17525663.98</v>
      </c>
      <c r="W97" s="119">
        <f t="shared" si="50"/>
        <v>17525663.98</v>
      </c>
      <c r="X97" s="122">
        <v>1</v>
      </c>
      <c r="Y97" s="122">
        <f>V97/O97</f>
        <v>0.97364799997072005</v>
      </c>
      <c r="Z97" s="84"/>
      <c r="AA97" s="84"/>
      <c r="AB97" s="84"/>
      <c r="AC97" s="84"/>
      <c r="AD97" s="84"/>
      <c r="AE97" s="84"/>
      <c r="AF97" s="69"/>
      <c r="AG97" s="69"/>
      <c r="AH97" s="69"/>
      <c r="AI97" s="84" t="s">
        <v>449</v>
      </c>
      <c r="AJ97" s="84"/>
      <c r="AK97" s="84"/>
      <c r="AL97" s="43"/>
      <c r="AM97" s="43"/>
      <c r="AN97" s="43"/>
      <c r="AO97" s="43"/>
      <c r="AP97" s="85"/>
      <c r="AQ97" s="85"/>
      <c r="AR97" s="51"/>
      <c r="AS97" s="51"/>
      <c r="AT97" s="51"/>
      <c r="AU97" s="51"/>
      <c r="AV97" s="51"/>
      <c r="AW97" s="51"/>
      <c r="AX97" s="51"/>
    </row>
    <row r="98" spans="1:50" s="53" customFormat="1" ht="60" hidden="1" customHeight="1" x14ac:dyDescent="0.25">
      <c r="A98" s="65"/>
      <c r="B98" s="66"/>
      <c r="C98" s="65"/>
      <c r="D98" s="124" t="s">
        <v>450</v>
      </c>
      <c r="E98" s="84" t="s">
        <v>59</v>
      </c>
      <c r="F98" s="84" t="s">
        <v>90</v>
      </c>
      <c r="G98" s="108">
        <v>42045</v>
      </c>
      <c r="H98" s="108">
        <v>42164</v>
      </c>
      <c r="I98" s="84"/>
      <c r="J98" s="69">
        <v>9000000</v>
      </c>
      <c r="K98" s="69">
        <v>9000000</v>
      </c>
      <c r="L98" s="69"/>
      <c r="M98" s="69"/>
      <c r="N98" s="69">
        <v>9000000</v>
      </c>
      <c r="O98" s="69">
        <v>0</v>
      </c>
      <c r="P98" s="69">
        <v>0</v>
      </c>
      <c r="Q98" s="119">
        <f t="shared" si="44"/>
        <v>9000000</v>
      </c>
      <c r="R98" s="119">
        <f t="shared" si="44"/>
        <v>9000000</v>
      </c>
      <c r="S98" s="70">
        <f t="shared" si="46"/>
        <v>9000000</v>
      </c>
      <c r="T98" s="119">
        <f t="shared" si="47"/>
        <v>0</v>
      </c>
      <c r="U98" s="70">
        <f t="shared" si="48"/>
        <v>0</v>
      </c>
      <c r="V98" s="70">
        <f t="shared" si="49"/>
        <v>0</v>
      </c>
      <c r="W98" s="119">
        <f t="shared" si="50"/>
        <v>0</v>
      </c>
      <c r="X98" s="122"/>
      <c r="Y98" s="122"/>
      <c r="Z98" s="84"/>
      <c r="AA98" s="84"/>
      <c r="AB98" s="84"/>
      <c r="AC98" s="84"/>
      <c r="AD98" s="84"/>
      <c r="AE98" s="84"/>
      <c r="AF98" s="69"/>
      <c r="AG98" s="69"/>
      <c r="AH98" s="69"/>
      <c r="AI98" s="84" t="s">
        <v>449</v>
      </c>
      <c r="AJ98" s="84"/>
      <c r="AK98" s="84"/>
      <c r="AL98" s="43"/>
      <c r="AM98" s="43"/>
      <c r="AN98" s="43"/>
      <c r="AO98" s="43"/>
      <c r="AP98" s="85"/>
      <c r="AQ98" s="85"/>
      <c r="AR98" s="51"/>
      <c r="AS98" s="51"/>
      <c r="AT98" s="51"/>
      <c r="AU98" s="51"/>
      <c r="AV98" s="51"/>
      <c r="AW98" s="51"/>
      <c r="AX98" s="51"/>
    </row>
    <row r="99" spans="1:50" s="53" customFormat="1" ht="45" hidden="1" customHeight="1" x14ac:dyDescent="0.25">
      <c r="A99" s="65"/>
      <c r="B99" s="66"/>
      <c r="C99" s="65"/>
      <c r="D99" s="124" t="s">
        <v>451</v>
      </c>
      <c r="E99" s="84" t="s">
        <v>422</v>
      </c>
      <c r="F99" s="84" t="s">
        <v>90</v>
      </c>
      <c r="G99" s="108"/>
      <c r="H99" s="108"/>
      <c r="I99" s="84"/>
      <c r="J99" s="69">
        <v>20300000</v>
      </c>
      <c r="K99" s="69">
        <v>20300000</v>
      </c>
      <c r="L99" s="69"/>
      <c r="M99" s="69"/>
      <c r="N99" s="69">
        <v>20300000</v>
      </c>
      <c r="O99" s="125">
        <f t="shared" ref="O99" si="53">J99</f>
        <v>20300000</v>
      </c>
      <c r="P99" s="69">
        <v>14011583.560000001</v>
      </c>
      <c r="Q99" s="119">
        <f t="shared" si="44"/>
        <v>20300000</v>
      </c>
      <c r="R99" s="119">
        <f t="shared" si="44"/>
        <v>20300000</v>
      </c>
      <c r="S99" s="70">
        <f t="shared" si="46"/>
        <v>20300000</v>
      </c>
      <c r="T99" s="119">
        <f t="shared" si="47"/>
        <v>20300000</v>
      </c>
      <c r="U99" s="70">
        <f t="shared" si="48"/>
        <v>14011583.560000001</v>
      </c>
      <c r="V99" s="70">
        <f t="shared" si="49"/>
        <v>14011583.560000001</v>
      </c>
      <c r="W99" s="119">
        <f t="shared" si="50"/>
        <v>14011583.560000001</v>
      </c>
      <c r="X99" s="122">
        <v>1</v>
      </c>
      <c r="Y99" s="122">
        <f>V99/O99</f>
        <v>0.69022579113300497</v>
      </c>
      <c r="Z99" s="84"/>
      <c r="AA99" s="84"/>
      <c r="AB99" s="84"/>
      <c r="AC99" s="84"/>
      <c r="AD99" s="84"/>
      <c r="AE99" s="84"/>
      <c r="AF99" s="69"/>
      <c r="AG99" s="69"/>
      <c r="AH99" s="69"/>
      <c r="AI99" s="84"/>
      <c r="AJ99" s="84"/>
      <c r="AK99" s="84"/>
      <c r="AL99" s="43"/>
      <c r="AM99" s="43"/>
      <c r="AN99" s="43"/>
      <c r="AO99" s="43"/>
      <c r="AP99" s="85"/>
      <c r="AQ99" s="85"/>
      <c r="AR99" s="51"/>
      <c r="AS99" s="51"/>
      <c r="AT99" s="51"/>
      <c r="AU99" s="51"/>
      <c r="AV99" s="51"/>
      <c r="AW99" s="51"/>
      <c r="AX99" s="51"/>
    </row>
    <row r="100" spans="1:50" s="53" customFormat="1" ht="51.75" hidden="1" customHeight="1" x14ac:dyDescent="0.25">
      <c r="A100" s="54" t="s">
        <v>56</v>
      </c>
      <c r="B100" s="55">
        <v>2014</v>
      </c>
      <c r="C100" s="55" t="s">
        <v>93</v>
      </c>
      <c r="D100" s="37" t="s">
        <v>452</v>
      </c>
      <c r="E100" s="38"/>
      <c r="F100" s="38" t="s">
        <v>90</v>
      </c>
      <c r="G100" s="90"/>
      <c r="H100" s="90"/>
      <c r="I100" s="84"/>
      <c r="J100" s="48">
        <f>J101+J102+J103</f>
        <v>20792394</v>
      </c>
      <c r="K100" s="48">
        <f>J100+L100+M100</f>
        <v>20792394</v>
      </c>
      <c r="L100" s="69">
        <f>L101+L102+L103</f>
        <v>0</v>
      </c>
      <c r="M100" s="69"/>
      <c r="N100" s="44">
        <v>20792394</v>
      </c>
      <c r="O100" s="48">
        <v>4043945.01</v>
      </c>
      <c r="P100" s="48">
        <f>4035122.38+20792.4</f>
        <v>4055914.78</v>
      </c>
      <c r="Q100" s="43">
        <f t="shared" si="44"/>
        <v>20792394</v>
      </c>
      <c r="R100" s="43">
        <f t="shared" si="44"/>
        <v>20792394</v>
      </c>
      <c r="S100" s="44">
        <f t="shared" si="46"/>
        <v>20792394</v>
      </c>
      <c r="T100" s="43">
        <f t="shared" si="47"/>
        <v>4043945.01</v>
      </c>
      <c r="U100" s="44">
        <f t="shared" si="48"/>
        <v>4055914.78</v>
      </c>
      <c r="V100" s="44">
        <f t="shared" si="49"/>
        <v>4055914.78</v>
      </c>
      <c r="W100" s="43">
        <f t="shared" si="50"/>
        <v>4055914.78</v>
      </c>
      <c r="X100" s="111">
        <v>1</v>
      </c>
      <c r="Y100" s="122">
        <f>V100/O100</f>
        <v>1.0029599240272558</v>
      </c>
      <c r="Z100" s="38"/>
      <c r="AA100" s="38"/>
      <c r="AB100" s="38" t="s">
        <v>301</v>
      </c>
      <c r="AC100" s="38" t="s">
        <v>453</v>
      </c>
      <c r="AD100" s="38" t="s">
        <v>445</v>
      </c>
      <c r="AE100" s="38" t="s">
        <v>454</v>
      </c>
      <c r="AF100" s="48">
        <v>296248.15999999997</v>
      </c>
      <c r="AG100" s="48"/>
      <c r="AH100" s="48">
        <v>17032727.379999999</v>
      </c>
      <c r="AI100" s="38" t="s">
        <v>455</v>
      </c>
      <c r="AJ100" s="50">
        <f>K100-O100</f>
        <v>16748448.99</v>
      </c>
      <c r="AK100" s="50">
        <f>O100-P100</f>
        <v>-11969.770000000019</v>
      </c>
      <c r="AL100" s="43">
        <f>J100*0.001</f>
        <v>20792.394</v>
      </c>
      <c r="AM100" s="43"/>
      <c r="AN100" s="43">
        <v>16727626</v>
      </c>
      <c r="AO100" s="43"/>
      <c r="AP100" s="51" t="s">
        <v>67</v>
      </c>
      <c r="AQ100" s="51" t="s">
        <v>67</v>
      </c>
      <c r="AR100" s="91" t="s">
        <v>443</v>
      </c>
      <c r="AS100" s="51" t="s">
        <v>90</v>
      </c>
      <c r="AT100" s="51"/>
      <c r="AU100" s="51"/>
      <c r="AV100" s="51"/>
      <c r="AW100" s="51"/>
      <c r="AX100" s="51"/>
    </row>
    <row r="101" spans="1:50" s="53" customFormat="1" ht="30" hidden="1" customHeight="1" x14ac:dyDescent="0.25">
      <c r="A101" s="65"/>
      <c r="B101" s="66"/>
      <c r="C101" s="66"/>
      <c r="D101" s="124" t="s">
        <v>456</v>
      </c>
      <c r="E101" s="84" t="s">
        <v>422</v>
      </c>
      <c r="F101" s="84" t="s">
        <v>90</v>
      </c>
      <c r="G101" s="108"/>
      <c r="H101" s="108"/>
      <c r="I101" s="84"/>
      <c r="J101" s="69">
        <v>4047993</v>
      </c>
      <c r="K101" s="69"/>
      <c r="L101" s="69"/>
      <c r="M101" s="69"/>
      <c r="N101" s="69"/>
      <c r="O101" s="69">
        <v>4047993</v>
      </c>
      <c r="P101" s="69">
        <f>4035122.38+4047.99</f>
        <v>4039170.37</v>
      </c>
      <c r="Q101" s="119">
        <f t="shared" si="44"/>
        <v>4047993</v>
      </c>
      <c r="R101" s="119">
        <f t="shared" ref="R101:R102" si="54">M101</f>
        <v>0</v>
      </c>
      <c r="S101" s="70">
        <f t="shared" si="46"/>
        <v>0</v>
      </c>
      <c r="T101" s="119">
        <f t="shared" si="47"/>
        <v>4047993</v>
      </c>
      <c r="U101" s="70">
        <f t="shared" si="48"/>
        <v>4039170.37</v>
      </c>
      <c r="V101" s="70">
        <f t="shared" si="49"/>
        <v>4039170.37</v>
      </c>
      <c r="W101" s="119">
        <f t="shared" si="50"/>
        <v>4039170.37</v>
      </c>
      <c r="X101" s="122"/>
      <c r="Y101" s="122"/>
      <c r="Z101" s="84"/>
      <c r="AA101" s="84"/>
      <c r="AB101" s="84"/>
      <c r="AC101" s="84"/>
      <c r="AD101" s="84"/>
      <c r="AE101" s="84"/>
      <c r="AF101" s="69"/>
      <c r="AG101" s="69"/>
      <c r="AH101" s="69"/>
      <c r="AI101" s="84"/>
      <c r="AJ101" s="84"/>
      <c r="AK101" s="84"/>
      <c r="AL101" s="43"/>
      <c r="AM101" s="43"/>
      <c r="AN101" s="43"/>
      <c r="AO101" s="43"/>
      <c r="AP101" s="85"/>
      <c r="AQ101" s="85"/>
      <c r="AR101" s="51"/>
      <c r="AS101" s="51"/>
      <c r="AT101" s="51"/>
      <c r="AU101" s="51"/>
      <c r="AV101" s="51"/>
      <c r="AW101" s="51"/>
      <c r="AX101" s="51"/>
    </row>
    <row r="102" spans="1:50" s="53" customFormat="1" ht="75" hidden="1" customHeight="1" x14ac:dyDescent="0.25">
      <c r="A102" s="65"/>
      <c r="B102" s="66"/>
      <c r="C102" s="66"/>
      <c r="D102" s="124" t="s">
        <v>457</v>
      </c>
      <c r="E102" s="84" t="s">
        <v>59</v>
      </c>
      <c r="F102" s="84" t="s">
        <v>90</v>
      </c>
      <c r="G102" s="108"/>
      <c r="H102" s="108"/>
      <c r="I102" s="84"/>
      <c r="J102" s="69">
        <v>16744401</v>
      </c>
      <c r="K102" s="69"/>
      <c r="L102" s="69"/>
      <c r="M102" s="69"/>
      <c r="N102" s="69"/>
      <c r="O102" s="69">
        <v>0</v>
      </c>
      <c r="P102" s="69">
        <v>16744.400000000001</v>
      </c>
      <c r="Q102" s="119">
        <f t="shared" si="44"/>
        <v>16744401</v>
      </c>
      <c r="R102" s="119">
        <f t="shared" si="54"/>
        <v>0</v>
      </c>
      <c r="S102" s="70">
        <f t="shared" si="46"/>
        <v>0</v>
      </c>
      <c r="T102" s="119">
        <f t="shared" si="47"/>
        <v>0</v>
      </c>
      <c r="U102" s="70">
        <f t="shared" si="48"/>
        <v>16744.400000000001</v>
      </c>
      <c r="V102" s="70">
        <f t="shared" si="49"/>
        <v>16744.400000000001</v>
      </c>
      <c r="W102" s="119">
        <f t="shared" si="50"/>
        <v>16744.400000000001</v>
      </c>
      <c r="X102" s="122"/>
      <c r="Y102" s="122"/>
      <c r="Z102" s="84"/>
      <c r="AA102" s="84"/>
      <c r="AB102" s="84"/>
      <c r="AC102" s="84"/>
      <c r="AD102" s="84"/>
      <c r="AE102" s="84"/>
      <c r="AF102" s="69"/>
      <c r="AG102" s="69"/>
      <c r="AH102" s="69"/>
      <c r="AI102" s="84" t="s">
        <v>458</v>
      </c>
      <c r="AJ102" s="84"/>
      <c r="AK102" s="84"/>
      <c r="AL102" s="43"/>
      <c r="AM102" s="43"/>
      <c r="AN102" s="43"/>
      <c r="AO102" s="43"/>
      <c r="AP102" s="85"/>
      <c r="AQ102" s="85"/>
      <c r="AR102" s="91" t="s">
        <v>459</v>
      </c>
      <c r="AS102" s="51"/>
      <c r="AT102" s="51"/>
      <c r="AU102" s="51"/>
      <c r="AV102" s="51"/>
      <c r="AW102" s="51"/>
      <c r="AX102" s="51"/>
    </row>
    <row r="103" spans="1:50" s="53" customFormat="1" ht="45" hidden="1" customHeight="1" x14ac:dyDescent="0.25">
      <c r="A103" s="65"/>
      <c r="B103" s="66"/>
      <c r="C103" s="66"/>
      <c r="D103" s="124" t="s">
        <v>460</v>
      </c>
      <c r="E103" s="84"/>
      <c r="F103" s="84"/>
      <c r="G103" s="108"/>
      <c r="H103" s="108"/>
      <c r="I103" s="84"/>
      <c r="J103" s="69">
        <v>0</v>
      </c>
      <c r="K103" s="69"/>
      <c r="L103" s="69"/>
      <c r="M103" s="69">
        <v>621070.89999997616</v>
      </c>
      <c r="N103" s="69"/>
      <c r="O103" s="69"/>
      <c r="P103" s="69"/>
      <c r="Q103" s="119">
        <f t="shared" si="44"/>
        <v>0</v>
      </c>
      <c r="R103" s="119">
        <v>0</v>
      </c>
      <c r="S103" s="70">
        <v>0</v>
      </c>
      <c r="T103" s="119">
        <f t="shared" si="47"/>
        <v>0</v>
      </c>
      <c r="U103" s="70">
        <f t="shared" si="48"/>
        <v>0</v>
      </c>
      <c r="V103" s="70">
        <f t="shared" si="49"/>
        <v>0</v>
      </c>
      <c r="W103" s="119">
        <f t="shared" si="50"/>
        <v>0</v>
      </c>
      <c r="X103" s="122"/>
      <c r="Y103" s="122"/>
      <c r="Z103" s="84"/>
      <c r="AA103" s="84"/>
      <c r="AB103" s="84"/>
      <c r="AC103" s="84"/>
      <c r="AD103" s="84"/>
      <c r="AE103" s="84"/>
      <c r="AF103" s="69"/>
      <c r="AG103" s="69" t="s">
        <v>461</v>
      </c>
      <c r="AH103" s="69" t="s">
        <v>462</v>
      </c>
      <c r="AI103" s="84" t="s">
        <v>463</v>
      </c>
      <c r="AJ103" s="84"/>
      <c r="AK103" s="84"/>
      <c r="AL103" s="43"/>
      <c r="AM103" s="43"/>
      <c r="AN103" s="43"/>
      <c r="AO103" s="43"/>
      <c r="AP103" s="85"/>
      <c r="AQ103" s="85"/>
      <c r="AR103" s="51"/>
      <c r="AS103" s="51"/>
      <c r="AT103" s="51"/>
      <c r="AU103" s="51"/>
      <c r="AV103" s="51"/>
      <c r="AW103" s="51"/>
      <c r="AX103" s="51"/>
    </row>
    <row r="104" spans="1:50" s="53" customFormat="1" ht="60" hidden="1" customHeight="1" x14ac:dyDescent="0.25">
      <c r="A104" s="36" t="s">
        <v>56</v>
      </c>
      <c r="B104" s="38">
        <v>2014</v>
      </c>
      <c r="C104" s="38" t="s">
        <v>61</v>
      </c>
      <c r="D104" s="37" t="s">
        <v>464</v>
      </c>
      <c r="E104" s="38" t="s">
        <v>422</v>
      </c>
      <c r="F104" s="38" t="s">
        <v>90</v>
      </c>
      <c r="G104" s="90"/>
      <c r="H104" s="90"/>
      <c r="I104" s="84"/>
      <c r="J104" s="48">
        <v>10000000</v>
      </c>
      <c r="K104" s="48">
        <v>10000000</v>
      </c>
      <c r="L104" s="69"/>
      <c r="M104" s="69"/>
      <c r="N104" s="48">
        <v>10000000</v>
      </c>
      <c r="O104" s="48">
        <v>10000000</v>
      </c>
      <c r="P104" s="48">
        <f>9989807.08+10000</f>
        <v>9999807.0800000001</v>
      </c>
      <c r="Q104" s="43">
        <f t="shared" si="44"/>
        <v>10000000</v>
      </c>
      <c r="R104" s="43">
        <f t="shared" si="44"/>
        <v>10000000</v>
      </c>
      <c r="S104" s="44">
        <f t="shared" ref="S104:S111" si="55">R104</f>
        <v>10000000</v>
      </c>
      <c r="T104" s="43">
        <f t="shared" si="47"/>
        <v>10000000</v>
      </c>
      <c r="U104" s="44">
        <f t="shared" si="48"/>
        <v>9999807.0800000001</v>
      </c>
      <c r="V104" s="44">
        <f t="shared" si="49"/>
        <v>9999807.0800000001</v>
      </c>
      <c r="W104" s="43">
        <f t="shared" si="50"/>
        <v>9999807.0800000001</v>
      </c>
      <c r="X104" s="111">
        <v>1</v>
      </c>
      <c r="Y104" s="122">
        <f t="shared" ref="Y104:Y113" si="56">V104/O104</f>
        <v>0.99998070800000005</v>
      </c>
      <c r="Z104" s="38"/>
      <c r="AA104" s="38"/>
      <c r="AB104" s="38" t="s">
        <v>301</v>
      </c>
      <c r="AC104" s="38" t="s">
        <v>465</v>
      </c>
      <c r="AD104" s="38" t="s">
        <v>445</v>
      </c>
      <c r="AE104" s="38" t="s">
        <v>466</v>
      </c>
      <c r="AF104" s="48">
        <v>49975.08</v>
      </c>
      <c r="AG104" s="48"/>
      <c r="AH104" s="48">
        <v>75167.199999999997</v>
      </c>
      <c r="AI104" s="38" t="s">
        <v>467</v>
      </c>
      <c r="AJ104" s="50">
        <f>K104-O104</f>
        <v>0</v>
      </c>
      <c r="AK104" s="50">
        <f>O104-P104</f>
        <v>192.91999999992549</v>
      </c>
      <c r="AL104" s="43">
        <f>J104*0.001</f>
        <v>10000</v>
      </c>
      <c r="AM104" s="43"/>
      <c r="AN104" s="43"/>
      <c r="AO104" s="43"/>
      <c r="AP104" s="51" t="s">
        <v>67</v>
      </c>
      <c r="AQ104" s="51" t="s">
        <v>67</v>
      </c>
      <c r="AR104" s="91" t="s">
        <v>407</v>
      </c>
      <c r="AS104" s="51" t="s">
        <v>108</v>
      </c>
      <c r="AT104" s="51"/>
      <c r="AU104" s="51"/>
      <c r="AV104" s="51"/>
      <c r="AW104" s="51"/>
      <c r="AX104" s="51"/>
    </row>
    <row r="105" spans="1:50" s="53" customFormat="1" ht="44.25" hidden="1" customHeight="1" x14ac:dyDescent="0.25">
      <c r="A105" s="36" t="s">
        <v>56</v>
      </c>
      <c r="B105" s="38">
        <v>2014</v>
      </c>
      <c r="C105" s="38" t="s">
        <v>93</v>
      </c>
      <c r="D105" s="37" t="s">
        <v>468</v>
      </c>
      <c r="E105" s="38" t="s">
        <v>59</v>
      </c>
      <c r="F105" s="38" t="s">
        <v>93</v>
      </c>
      <c r="G105" s="90">
        <v>42020</v>
      </c>
      <c r="H105" s="90">
        <v>42200</v>
      </c>
      <c r="I105" s="84"/>
      <c r="J105" s="48">
        <v>27409850</v>
      </c>
      <c r="K105" s="48">
        <v>27409850</v>
      </c>
      <c r="L105" s="69"/>
      <c r="M105" s="69"/>
      <c r="N105" s="48">
        <v>27409850</v>
      </c>
      <c r="O105" s="48">
        <v>27251490</v>
      </c>
      <c r="P105" s="48">
        <v>20262792.16</v>
      </c>
      <c r="Q105" s="43">
        <f t="shared" si="44"/>
        <v>27409850</v>
      </c>
      <c r="R105" s="43">
        <f t="shared" si="44"/>
        <v>27409850</v>
      </c>
      <c r="S105" s="44">
        <f t="shared" si="55"/>
        <v>27409850</v>
      </c>
      <c r="T105" s="43">
        <f t="shared" si="47"/>
        <v>27251490</v>
      </c>
      <c r="U105" s="44">
        <f t="shared" si="48"/>
        <v>20262792.16</v>
      </c>
      <c r="V105" s="44">
        <f t="shared" si="49"/>
        <v>20262792.16</v>
      </c>
      <c r="W105" s="43">
        <f t="shared" si="50"/>
        <v>20262792.16</v>
      </c>
      <c r="X105" s="111">
        <v>1</v>
      </c>
      <c r="Y105" s="122">
        <f t="shared" si="56"/>
        <v>0.74354804673065589</v>
      </c>
      <c r="Z105" s="38"/>
      <c r="AA105" s="38"/>
      <c r="AB105" s="38" t="s">
        <v>469</v>
      </c>
      <c r="AC105" s="38" t="s">
        <v>470</v>
      </c>
      <c r="AD105" s="38" t="s">
        <v>471</v>
      </c>
      <c r="AE105" s="38" t="s">
        <v>472</v>
      </c>
      <c r="AF105" s="48">
        <v>969.55</v>
      </c>
      <c r="AG105" s="48"/>
      <c r="AH105" s="48">
        <v>17121680.890000001</v>
      </c>
      <c r="AI105" s="38" t="s">
        <v>473</v>
      </c>
      <c r="AJ105" s="50">
        <f>K105-O105</f>
        <v>158360</v>
      </c>
      <c r="AK105" s="50">
        <f>O105-P105</f>
        <v>6988697.8399999999</v>
      </c>
      <c r="AL105" s="43">
        <v>27409.85</v>
      </c>
      <c r="AM105" s="123" t="s">
        <v>474</v>
      </c>
      <c r="AN105" s="43"/>
      <c r="AO105" s="43"/>
      <c r="AP105" s="51" t="s">
        <v>67</v>
      </c>
      <c r="AQ105" s="51" t="s">
        <v>67</v>
      </c>
      <c r="AR105" s="91" t="s">
        <v>407</v>
      </c>
      <c r="AS105" s="51" t="s">
        <v>108</v>
      </c>
      <c r="AT105" s="51"/>
      <c r="AU105" s="51"/>
      <c r="AV105" s="51"/>
      <c r="AW105" s="51"/>
      <c r="AX105" s="51"/>
    </row>
    <row r="106" spans="1:50" s="53" customFormat="1" ht="44.25" hidden="1" customHeight="1" x14ac:dyDescent="0.25">
      <c r="A106" s="36" t="s">
        <v>56</v>
      </c>
      <c r="B106" s="38">
        <v>2014</v>
      </c>
      <c r="C106" s="38" t="s">
        <v>93</v>
      </c>
      <c r="D106" s="37" t="s">
        <v>475</v>
      </c>
      <c r="E106" s="38" t="s">
        <v>59</v>
      </c>
      <c r="F106" s="38" t="s">
        <v>93</v>
      </c>
      <c r="G106" s="90">
        <v>42020</v>
      </c>
      <c r="H106" s="90">
        <v>42200</v>
      </c>
      <c r="I106" s="84"/>
      <c r="J106" s="48">
        <v>15000000</v>
      </c>
      <c r="K106" s="48">
        <v>15000000</v>
      </c>
      <c r="L106" s="69"/>
      <c r="M106" s="69"/>
      <c r="N106" s="48">
        <v>15000000</v>
      </c>
      <c r="O106" s="48">
        <f>14985000+15000</f>
        <v>15000000</v>
      </c>
      <c r="P106" s="48">
        <f>14889394.76+15000</f>
        <v>14904394.76</v>
      </c>
      <c r="Q106" s="43">
        <f t="shared" ref="Q106:R137" si="57">J106</f>
        <v>15000000</v>
      </c>
      <c r="R106" s="43">
        <f t="shared" si="57"/>
        <v>15000000</v>
      </c>
      <c r="S106" s="44">
        <f t="shared" si="55"/>
        <v>15000000</v>
      </c>
      <c r="T106" s="43">
        <f t="shared" si="47"/>
        <v>15000000</v>
      </c>
      <c r="U106" s="44">
        <f t="shared" si="48"/>
        <v>14904394.76</v>
      </c>
      <c r="V106" s="44">
        <f t="shared" si="49"/>
        <v>14904394.76</v>
      </c>
      <c r="W106" s="43">
        <f t="shared" si="50"/>
        <v>14904394.76</v>
      </c>
      <c r="X106" s="111">
        <v>1</v>
      </c>
      <c r="Y106" s="122">
        <f t="shared" si="56"/>
        <v>0.99362631733333329</v>
      </c>
      <c r="Z106" s="38"/>
      <c r="AA106" s="38"/>
      <c r="AB106" s="38" t="s">
        <v>469</v>
      </c>
      <c r="AC106" s="38" t="s">
        <v>476</v>
      </c>
      <c r="AD106" s="38" t="s">
        <v>471</v>
      </c>
      <c r="AE106" s="38" t="s">
        <v>477</v>
      </c>
      <c r="AF106" s="48">
        <v>336.19</v>
      </c>
      <c r="AG106" s="48"/>
      <c r="AH106" s="48">
        <v>9308740.4499999993</v>
      </c>
      <c r="AI106" s="38" t="s">
        <v>478</v>
      </c>
      <c r="AJ106" s="50">
        <f t="shared" ref="AJ106:AJ111" si="58">K106-O106</f>
        <v>0</v>
      </c>
      <c r="AK106" s="50">
        <f t="shared" ref="AK106:AK111" si="59">O106-P106</f>
        <v>95605.240000000224</v>
      </c>
      <c r="AL106" s="43">
        <v>15000</v>
      </c>
      <c r="AM106" s="123" t="s">
        <v>479</v>
      </c>
      <c r="AN106" s="43"/>
      <c r="AO106" s="43"/>
      <c r="AP106" s="51" t="s">
        <v>67</v>
      </c>
      <c r="AQ106" s="51" t="s">
        <v>67</v>
      </c>
      <c r="AR106" s="91" t="s">
        <v>407</v>
      </c>
      <c r="AS106" s="51" t="s">
        <v>108</v>
      </c>
      <c r="AT106" s="51"/>
      <c r="AU106" s="51"/>
      <c r="AV106" s="51"/>
      <c r="AW106" s="51"/>
      <c r="AX106" s="51"/>
    </row>
    <row r="107" spans="1:50" s="53" customFormat="1" ht="47.25" hidden="1" customHeight="1" x14ac:dyDescent="0.25">
      <c r="A107" s="36" t="s">
        <v>56</v>
      </c>
      <c r="B107" s="38">
        <v>2014</v>
      </c>
      <c r="C107" s="38" t="s">
        <v>93</v>
      </c>
      <c r="D107" s="37" t="s">
        <v>480</v>
      </c>
      <c r="E107" s="38" t="s">
        <v>59</v>
      </c>
      <c r="F107" s="38" t="s">
        <v>93</v>
      </c>
      <c r="G107" s="90">
        <v>42020</v>
      </c>
      <c r="H107" s="90">
        <v>42185</v>
      </c>
      <c r="I107" s="84"/>
      <c r="J107" s="48">
        <v>19000000</v>
      </c>
      <c r="K107" s="48">
        <v>19000000</v>
      </c>
      <c r="L107" s="69"/>
      <c r="M107" s="69"/>
      <c r="N107" s="48">
        <v>19000000</v>
      </c>
      <c r="O107" s="48">
        <f>18897539.88+19000</f>
        <v>18916539.879999999</v>
      </c>
      <c r="P107" s="48">
        <f>18878579.36+19000</f>
        <v>18897579.359999999</v>
      </c>
      <c r="Q107" s="43">
        <f t="shared" si="57"/>
        <v>19000000</v>
      </c>
      <c r="R107" s="43">
        <f t="shared" si="57"/>
        <v>19000000</v>
      </c>
      <c r="S107" s="44">
        <f t="shared" si="55"/>
        <v>19000000</v>
      </c>
      <c r="T107" s="43">
        <f t="shared" si="47"/>
        <v>18916539.879999999</v>
      </c>
      <c r="U107" s="44">
        <f t="shared" si="48"/>
        <v>18897579.359999999</v>
      </c>
      <c r="V107" s="44">
        <f>P107</f>
        <v>18897579.359999999</v>
      </c>
      <c r="W107" s="43">
        <f t="shared" si="50"/>
        <v>18897579.359999999</v>
      </c>
      <c r="X107" s="111">
        <v>1</v>
      </c>
      <c r="Y107" s="122">
        <f t="shared" si="56"/>
        <v>0.99899767504415293</v>
      </c>
      <c r="Z107" s="38"/>
      <c r="AA107" s="38"/>
      <c r="AB107" s="38" t="s">
        <v>469</v>
      </c>
      <c r="AC107" s="38" t="s">
        <v>481</v>
      </c>
      <c r="AD107" s="38" t="s">
        <v>471</v>
      </c>
      <c r="AE107" s="38" t="s">
        <v>482</v>
      </c>
      <c r="AF107" s="48">
        <v>265.11</v>
      </c>
      <c r="AG107" s="48"/>
      <c r="AH107" s="48">
        <v>4914946.09</v>
      </c>
      <c r="AI107" s="38" t="s">
        <v>483</v>
      </c>
      <c r="AJ107" s="50">
        <f t="shared" si="58"/>
        <v>83460.120000001043</v>
      </c>
      <c r="AK107" s="50">
        <f t="shared" si="59"/>
        <v>18960.519999999553</v>
      </c>
      <c r="AL107" s="43">
        <v>19000</v>
      </c>
      <c r="AM107" s="123" t="s">
        <v>484</v>
      </c>
      <c r="AN107" s="43"/>
      <c r="AO107" s="43"/>
      <c r="AP107" s="51" t="s">
        <v>67</v>
      </c>
      <c r="AQ107" s="51" t="s">
        <v>67</v>
      </c>
      <c r="AR107" s="91" t="s">
        <v>407</v>
      </c>
      <c r="AS107" s="51" t="s">
        <v>108</v>
      </c>
      <c r="AT107" s="51"/>
      <c r="AU107" s="51"/>
      <c r="AV107" s="51"/>
      <c r="AW107" s="51"/>
      <c r="AX107" s="51"/>
    </row>
    <row r="108" spans="1:50" s="53" customFormat="1" ht="44.25" hidden="1" customHeight="1" x14ac:dyDescent="0.25">
      <c r="A108" s="36" t="s">
        <v>56</v>
      </c>
      <c r="B108" s="38">
        <v>2014</v>
      </c>
      <c r="C108" s="38" t="s">
        <v>73</v>
      </c>
      <c r="D108" s="37" t="s">
        <v>485</v>
      </c>
      <c r="E108" s="38" t="s">
        <v>59</v>
      </c>
      <c r="F108" s="38" t="s">
        <v>90</v>
      </c>
      <c r="G108" s="90"/>
      <c r="H108" s="90">
        <v>42272</v>
      </c>
      <c r="I108" s="84"/>
      <c r="J108" s="48">
        <v>8000000</v>
      </c>
      <c r="K108" s="48">
        <v>8000000</v>
      </c>
      <c r="L108" s="69"/>
      <c r="M108" s="69"/>
      <c r="N108" s="48">
        <v>8000000</v>
      </c>
      <c r="O108" s="48">
        <v>7999999.6600000001</v>
      </c>
      <c r="P108" s="48">
        <f>7819767.83</f>
        <v>7819767.8300000001</v>
      </c>
      <c r="Q108" s="43">
        <f t="shared" si="57"/>
        <v>8000000</v>
      </c>
      <c r="R108" s="43">
        <f t="shared" si="57"/>
        <v>8000000</v>
      </c>
      <c r="S108" s="44">
        <f t="shared" si="55"/>
        <v>8000000</v>
      </c>
      <c r="T108" s="43">
        <f t="shared" si="47"/>
        <v>7999999.6600000001</v>
      </c>
      <c r="U108" s="44">
        <f t="shared" si="48"/>
        <v>7819767.8300000001</v>
      </c>
      <c r="V108" s="44">
        <f t="shared" si="49"/>
        <v>7819767.8300000001</v>
      </c>
      <c r="W108" s="43">
        <f t="shared" si="50"/>
        <v>7819767.8300000001</v>
      </c>
      <c r="X108" s="111">
        <v>1</v>
      </c>
      <c r="Y108" s="122">
        <f t="shared" si="56"/>
        <v>0.97747102029251831</v>
      </c>
      <c r="Z108" s="38"/>
      <c r="AA108" s="38" t="s">
        <v>90</v>
      </c>
      <c r="AB108" s="38" t="s">
        <v>301</v>
      </c>
      <c r="AC108" s="38" t="s">
        <v>486</v>
      </c>
      <c r="AD108" s="38" t="s">
        <v>445</v>
      </c>
      <c r="AE108" s="38" t="s">
        <v>487</v>
      </c>
      <c r="AF108" s="48">
        <v>67774.42</v>
      </c>
      <c r="AG108" s="48"/>
      <c r="AH108" s="48">
        <v>3892166.42</v>
      </c>
      <c r="AI108" s="38" t="s">
        <v>488</v>
      </c>
      <c r="AJ108" s="50">
        <f t="shared" si="58"/>
        <v>0.33999999985098839</v>
      </c>
      <c r="AK108" s="50">
        <f>O108-P108</f>
        <v>180231.83000000007</v>
      </c>
      <c r="AL108" s="43">
        <f>J108*0.001</f>
        <v>8000</v>
      </c>
      <c r="AM108" s="43"/>
      <c r="AN108" s="43"/>
      <c r="AO108" s="43"/>
      <c r="AP108" s="51" t="s">
        <v>273</v>
      </c>
      <c r="AQ108" s="51" t="s">
        <v>67</v>
      </c>
      <c r="AR108" s="91" t="s">
        <v>407</v>
      </c>
      <c r="AS108" s="51" t="s">
        <v>108</v>
      </c>
      <c r="AT108" s="51"/>
      <c r="AU108" s="51"/>
      <c r="AV108" s="51"/>
      <c r="AW108" s="51"/>
      <c r="AX108" s="51"/>
    </row>
    <row r="109" spans="1:50" s="53" customFormat="1" ht="49.5" hidden="1" customHeight="1" x14ac:dyDescent="0.25">
      <c r="A109" s="36" t="s">
        <v>56</v>
      </c>
      <c r="B109" s="38">
        <v>2014</v>
      </c>
      <c r="C109" s="38" t="s">
        <v>73</v>
      </c>
      <c r="D109" s="37" t="s">
        <v>489</v>
      </c>
      <c r="E109" s="38" t="s">
        <v>59</v>
      </c>
      <c r="F109" s="38" t="s">
        <v>70</v>
      </c>
      <c r="G109" s="90">
        <v>42023</v>
      </c>
      <c r="H109" s="90">
        <v>42140</v>
      </c>
      <c r="I109" s="84"/>
      <c r="J109" s="48">
        <v>15000000</v>
      </c>
      <c r="K109" s="48">
        <v>15000000</v>
      </c>
      <c r="L109" s="69"/>
      <c r="M109" s="69"/>
      <c r="N109" s="48">
        <v>15000000</v>
      </c>
      <c r="O109" s="48">
        <f>14950000+15000</f>
        <v>14965000</v>
      </c>
      <c r="P109" s="48">
        <f>14950000+15000</f>
        <v>14965000</v>
      </c>
      <c r="Q109" s="43">
        <f t="shared" si="57"/>
        <v>15000000</v>
      </c>
      <c r="R109" s="43">
        <f t="shared" si="57"/>
        <v>15000000</v>
      </c>
      <c r="S109" s="44">
        <f t="shared" si="55"/>
        <v>15000000</v>
      </c>
      <c r="T109" s="43">
        <f t="shared" si="47"/>
        <v>14965000</v>
      </c>
      <c r="U109" s="44">
        <f t="shared" si="48"/>
        <v>14965000</v>
      </c>
      <c r="V109" s="44">
        <f t="shared" si="49"/>
        <v>14965000</v>
      </c>
      <c r="W109" s="43">
        <f t="shared" si="50"/>
        <v>14965000</v>
      </c>
      <c r="X109" s="111">
        <v>1</v>
      </c>
      <c r="Y109" s="122">
        <f t="shared" si="56"/>
        <v>1</v>
      </c>
      <c r="Z109" s="38"/>
      <c r="AA109" s="38"/>
      <c r="AB109" s="38" t="s">
        <v>74</v>
      </c>
      <c r="AC109" s="38" t="s">
        <v>490</v>
      </c>
      <c r="AD109" s="38" t="s">
        <v>491</v>
      </c>
      <c r="AE109" s="38" t="s">
        <v>492</v>
      </c>
      <c r="AF109" s="48">
        <v>174</v>
      </c>
      <c r="AG109" s="48"/>
      <c r="AH109" s="48">
        <v>5035113.38</v>
      </c>
      <c r="AI109" s="38" t="s">
        <v>493</v>
      </c>
      <c r="AJ109" s="50">
        <f t="shared" si="58"/>
        <v>35000</v>
      </c>
      <c r="AK109" s="50">
        <f t="shared" si="59"/>
        <v>0</v>
      </c>
      <c r="AL109" s="43">
        <v>15000</v>
      </c>
      <c r="AM109" s="123" t="s">
        <v>494</v>
      </c>
      <c r="AN109" s="126"/>
      <c r="AO109" s="126"/>
      <c r="AP109" s="51" t="s">
        <v>67</v>
      </c>
      <c r="AQ109" s="51" t="s">
        <v>67</v>
      </c>
      <c r="AR109" s="91" t="s">
        <v>407</v>
      </c>
      <c r="AS109" s="51" t="s">
        <v>108</v>
      </c>
      <c r="AT109" s="51" t="s">
        <v>69</v>
      </c>
      <c r="AU109" s="51" t="s">
        <v>69</v>
      </c>
      <c r="AV109" s="51"/>
      <c r="AW109" s="51" t="s">
        <v>69</v>
      </c>
      <c r="AX109" s="51" t="s">
        <v>69</v>
      </c>
    </row>
    <row r="110" spans="1:50" s="53" customFormat="1" ht="48.75" hidden="1" customHeight="1" x14ac:dyDescent="0.25">
      <c r="A110" s="36" t="s">
        <v>56</v>
      </c>
      <c r="B110" s="38">
        <v>2014</v>
      </c>
      <c r="C110" s="38" t="s">
        <v>73</v>
      </c>
      <c r="D110" s="37" t="s">
        <v>495</v>
      </c>
      <c r="E110" s="38" t="s">
        <v>59</v>
      </c>
      <c r="F110" s="38" t="s">
        <v>70</v>
      </c>
      <c r="G110" s="90">
        <v>42009</v>
      </c>
      <c r="H110" s="90">
        <v>42098</v>
      </c>
      <c r="I110" s="84"/>
      <c r="J110" s="48">
        <v>6000000</v>
      </c>
      <c r="K110" s="48">
        <v>6000000</v>
      </c>
      <c r="L110" s="69"/>
      <c r="M110" s="69"/>
      <c r="N110" s="48">
        <v>6000000</v>
      </c>
      <c r="O110" s="48">
        <f>5994000+6000</f>
        <v>6000000</v>
      </c>
      <c r="P110" s="48">
        <f>5994000+6000</f>
        <v>6000000</v>
      </c>
      <c r="Q110" s="43">
        <f t="shared" si="57"/>
        <v>6000000</v>
      </c>
      <c r="R110" s="43">
        <f t="shared" si="57"/>
        <v>6000000</v>
      </c>
      <c r="S110" s="44">
        <f t="shared" si="55"/>
        <v>6000000</v>
      </c>
      <c r="T110" s="43">
        <f t="shared" si="47"/>
        <v>6000000</v>
      </c>
      <c r="U110" s="44">
        <f t="shared" si="48"/>
        <v>6000000</v>
      </c>
      <c r="V110" s="44">
        <f t="shared" si="49"/>
        <v>6000000</v>
      </c>
      <c r="W110" s="43">
        <f t="shared" si="50"/>
        <v>6000000</v>
      </c>
      <c r="X110" s="111">
        <v>1</v>
      </c>
      <c r="Y110" s="122">
        <f t="shared" si="56"/>
        <v>1</v>
      </c>
      <c r="Z110" s="38"/>
      <c r="AA110" s="38"/>
      <c r="AB110" s="38" t="s">
        <v>74</v>
      </c>
      <c r="AC110" s="38" t="s">
        <v>496</v>
      </c>
      <c r="AD110" s="38" t="s">
        <v>491</v>
      </c>
      <c r="AE110" s="38" t="s">
        <v>497</v>
      </c>
      <c r="AF110" s="48">
        <v>2.58</v>
      </c>
      <c r="AG110" s="48"/>
      <c r="AH110" s="48">
        <v>904478.53</v>
      </c>
      <c r="AI110" s="38" t="s">
        <v>498</v>
      </c>
      <c r="AJ110" s="50">
        <f t="shared" si="58"/>
        <v>0</v>
      </c>
      <c r="AK110" s="50">
        <f t="shared" si="59"/>
        <v>0</v>
      </c>
      <c r="AL110" s="43">
        <v>6000</v>
      </c>
      <c r="AM110" s="123" t="s">
        <v>499</v>
      </c>
      <c r="AN110" s="43"/>
      <c r="AO110" s="43"/>
      <c r="AP110" s="51" t="s">
        <v>67</v>
      </c>
      <c r="AQ110" s="51" t="s">
        <v>67</v>
      </c>
      <c r="AR110" s="51" t="s">
        <v>68</v>
      </c>
      <c r="AS110" s="51"/>
      <c r="AT110" s="51" t="s">
        <v>69</v>
      </c>
      <c r="AU110" s="51" t="s">
        <v>69</v>
      </c>
      <c r="AV110" s="51"/>
      <c r="AW110" s="51"/>
      <c r="AX110" s="51"/>
    </row>
    <row r="111" spans="1:50" s="53" customFormat="1" ht="45" hidden="1" customHeight="1" x14ac:dyDescent="0.25">
      <c r="A111" s="54" t="s">
        <v>56</v>
      </c>
      <c r="B111" s="55">
        <v>2014</v>
      </c>
      <c r="C111" s="55" t="s">
        <v>73</v>
      </c>
      <c r="D111" s="37" t="s">
        <v>500</v>
      </c>
      <c r="E111" s="38"/>
      <c r="F111" s="38" t="s">
        <v>70</v>
      </c>
      <c r="G111" s="90">
        <v>42009</v>
      </c>
      <c r="H111" s="90">
        <v>42098</v>
      </c>
      <c r="I111" s="84"/>
      <c r="J111" s="48">
        <f>J112+J113</f>
        <v>6000000</v>
      </c>
      <c r="K111" s="48">
        <f>K112+K113</f>
        <v>6000000</v>
      </c>
      <c r="L111" s="69"/>
      <c r="M111" s="69"/>
      <c r="N111" s="48">
        <v>6000000</v>
      </c>
      <c r="O111" s="48">
        <f>O112+O113+6000</f>
        <v>5996759.8599999994</v>
      </c>
      <c r="P111" s="48">
        <f>P112+P113+6000</f>
        <v>5996759.8600000003</v>
      </c>
      <c r="Q111" s="43">
        <f t="shared" si="57"/>
        <v>6000000</v>
      </c>
      <c r="R111" s="43">
        <f t="shared" si="57"/>
        <v>6000000</v>
      </c>
      <c r="S111" s="44">
        <f t="shared" si="55"/>
        <v>6000000</v>
      </c>
      <c r="T111" s="43">
        <f t="shared" si="47"/>
        <v>5996759.8599999994</v>
      </c>
      <c r="U111" s="44">
        <f t="shared" si="48"/>
        <v>5996759.8600000003</v>
      </c>
      <c r="V111" s="44">
        <f t="shared" si="49"/>
        <v>5996759.8600000003</v>
      </c>
      <c r="W111" s="43">
        <f t="shared" si="50"/>
        <v>5996759.8600000003</v>
      </c>
      <c r="X111" s="111">
        <v>1</v>
      </c>
      <c r="Y111" s="122">
        <f t="shared" si="56"/>
        <v>1.0000000000000002</v>
      </c>
      <c r="Z111" s="38"/>
      <c r="AA111" s="38"/>
      <c r="AB111" s="38" t="s">
        <v>74</v>
      </c>
      <c r="AC111" s="38" t="s">
        <v>501</v>
      </c>
      <c r="AD111" s="38" t="s">
        <v>491</v>
      </c>
      <c r="AE111" s="38" t="s">
        <v>502</v>
      </c>
      <c r="AF111" s="48">
        <v>8.8000000000000007</v>
      </c>
      <c r="AG111" s="48"/>
      <c r="AH111" s="48">
        <v>1789785.28</v>
      </c>
      <c r="AI111" s="38" t="s">
        <v>493</v>
      </c>
      <c r="AJ111" s="50">
        <f t="shared" si="58"/>
        <v>3240.140000000596</v>
      </c>
      <c r="AK111" s="50">
        <f t="shared" si="59"/>
        <v>0</v>
      </c>
      <c r="AL111" s="43">
        <v>6000</v>
      </c>
      <c r="AM111" s="123" t="s">
        <v>503</v>
      </c>
      <c r="AN111" s="43"/>
      <c r="AO111" s="43"/>
      <c r="AP111" s="51" t="s">
        <v>67</v>
      </c>
      <c r="AQ111" s="51" t="s">
        <v>67</v>
      </c>
      <c r="AR111" s="51" t="s">
        <v>68</v>
      </c>
      <c r="AS111" s="51"/>
      <c r="AT111" s="51" t="s">
        <v>69</v>
      </c>
      <c r="AU111" s="51" t="s">
        <v>69</v>
      </c>
      <c r="AV111" s="51"/>
      <c r="AW111" s="51"/>
      <c r="AX111" s="51"/>
    </row>
    <row r="112" spans="1:50" s="53" customFormat="1" ht="30" hidden="1" customHeight="1" x14ac:dyDescent="0.25">
      <c r="A112" s="127"/>
      <c r="B112" s="66"/>
      <c r="C112" s="66"/>
      <c r="D112" s="124" t="s">
        <v>504</v>
      </c>
      <c r="E112" s="84" t="s">
        <v>59</v>
      </c>
      <c r="F112" s="38" t="s">
        <v>70</v>
      </c>
      <c r="G112" s="108">
        <v>42009</v>
      </c>
      <c r="H112" s="108">
        <v>42098</v>
      </c>
      <c r="I112" s="84"/>
      <c r="J112" s="69">
        <v>5199996.54</v>
      </c>
      <c r="K112" s="69">
        <v>5199996.54</v>
      </c>
      <c r="L112" s="69"/>
      <c r="M112" s="69"/>
      <c r="N112" s="70">
        <v>5199996.54</v>
      </c>
      <c r="O112" s="69">
        <f>4276732.06+918064.48</f>
        <v>5194796.5399999991</v>
      </c>
      <c r="P112" s="69">
        <v>5194796.54</v>
      </c>
      <c r="Q112" s="119">
        <f t="shared" si="57"/>
        <v>5199996.54</v>
      </c>
      <c r="R112" s="119">
        <f>Q112</f>
        <v>5199996.54</v>
      </c>
      <c r="S112" s="70">
        <f>N112</f>
        <v>5199996.54</v>
      </c>
      <c r="T112" s="119">
        <f t="shared" si="47"/>
        <v>5194796.5399999991</v>
      </c>
      <c r="U112" s="70">
        <f t="shared" si="48"/>
        <v>5194796.54</v>
      </c>
      <c r="V112" s="70">
        <f t="shared" si="49"/>
        <v>5194796.54</v>
      </c>
      <c r="W112" s="119">
        <f t="shared" si="50"/>
        <v>5194796.54</v>
      </c>
      <c r="X112" s="122">
        <v>1</v>
      </c>
      <c r="Y112" s="122">
        <f t="shared" si="56"/>
        <v>1.0000000000000002</v>
      </c>
      <c r="Z112" s="84"/>
      <c r="AA112" s="84"/>
      <c r="AB112" s="84"/>
      <c r="AC112" s="84"/>
      <c r="AD112" s="84"/>
      <c r="AE112" s="84"/>
      <c r="AF112" s="69"/>
      <c r="AG112" s="69"/>
      <c r="AH112" s="69">
        <v>2500411.5399999996</v>
      </c>
      <c r="AI112" s="84"/>
      <c r="AJ112" s="84"/>
      <c r="AK112" s="84"/>
      <c r="AL112" s="43"/>
      <c r="AM112" s="43"/>
      <c r="AN112" s="43"/>
      <c r="AO112" s="43"/>
      <c r="AP112" s="85"/>
      <c r="AQ112" s="85"/>
      <c r="AR112" s="51"/>
      <c r="AS112" s="51"/>
      <c r="AT112" s="51" t="s">
        <v>69</v>
      </c>
      <c r="AU112" s="51" t="s">
        <v>69</v>
      </c>
      <c r="AV112" s="51"/>
      <c r="AW112" s="51"/>
      <c r="AX112" s="51"/>
    </row>
    <row r="113" spans="1:51" s="53" customFormat="1" ht="45" hidden="1" customHeight="1" x14ac:dyDescent="0.25">
      <c r="A113" s="127"/>
      <c r="B113" s="66"/>
      <c r="C113" s="66"/>
      <c r="D113" s="124" t="s">
        <v>505</v>
      </c>
      <c r="E113" s="84" t="s">
        <v>89</v>
      </c>
      <c r="F113" s="38" t="s">
        <v>70</v>
      </c>
      <c r="G113" s="108">
        <v>42009</v>
      </c>
      <c r="H113" s="108">
        <v>42073</v>
      </c>
      <c r="I113" s="84"/>
      <c r="J113" s="69">
        <v>800003.46</v>
      </c>
      <c r="K113" s="69">
        <v>800003.46</v>
      </c>
      <c r="L113" s="69"/>
      <c r="M113" s="69"/>
      <c r="N113" s="70">
        <v>800003.46</v>
      </c>
      <c r="O113" s="69">
        <v>795963.32</v>
      </c>
      <c r="P113" s="69">
        <v>795963.32</v>
      </c>
      <c r="Q113" s="119">
        <f t="shared" si="57"/>
        <v>800003.46</v>
      </c>
      <c r="R113" s="119">
        <f>Q113</f>
        <v>800003.46</v>
      </c>
      <c r="S113" s="70">
        <f>N113</f>
        <v>800003.46</v>
      </c>
      <c r="T113" s="119">
        <f t="shared" si="47"/>
        <v>795963.32</v>
      </c>
      <c r="U113" s="70">
        <f t="shared" si="48"/>
        <v>795963.32</v>
      </c>
      <c r="V113" s="70">
        <f t="shared" si="49"/>
        <v>795963.32</v>
      </c>
      <c r="W113" s="119">
        <f t="shared" si="50"/>
        <v>795963.32</v>
      </c>
      <c r="X113" s="122">
        <v>1</v>
      </c>
      <c r="Y113" s="122">
        <f t="shared" si="56"/>
        <v>1</v>
      </c>
      <c r="Z113" s="84"/>
      <c r="AA113" s="84"/>
      <c r="AB113" s="84"/>
      <c r="AC113" s="84"/>
      <c r="AD113" s="84"/>
      <c r="AE113" s="84"/>
      <c r="AF113" s="69"/>
      <c r="AG113" s="69"/>
      <c r="AH113" s="69">
        <v>343615.22999999992</v>
      </c>
      <c r="AI113" s="84"/>
      <c r="AJ113" s="84"/>
      <c r="AK113" s="84"/>
      <c r="AL113" s="43"/>
      <c r="AM113" s="43"/>
      <c r="AN113" s="43"/>
      <c r="AO113" s="43"/>
      <c r="AP113" s="85"/>
      <c r="AQ113" s="85"/>
      <c r="AR113" s="51"/>
      <c r="AS113" s="51"/>
      <c r="AT113" s="51" t="s">
        <v>69</v>
      </c>
      <c r="AU113" s="51" t="s">
        <v>69</v>
      </c>
      <c r="AV113" s="51"/>
      <c r="AW113" s="51"/>
      <c r="AX113" s="51"/>
    </row>
    <row r="114" spans="1:51" s="53" customFormat="1" ht="45" hidden="1" customHeight="1" x14ac:dyDescent="0.25">
      <c r="A114" s="36" t="s">
        <v>56</v>
      </c>
      <c r="B114" s="38">
        <v>2014</v>
      </c>
      <c r="C114" s="38" t="s">
        <v>73</v>
      </c>
      <c r="D114" s="37" t="s">
        <v>506</v>
      </c>
      <c r="E114" s="38" t="s">
        <v>59</v>
      </c>
      <c r="F114" s="38" t="s">
        <v>70</v>
      </c>
      <c r="G114" s="90">
        <v>42009</v>
      </c>
      <c r="H114" s="90">
        <v>42177</v>
      </c>
      <c r="I114" s="84"/>
      <c r="J114" s="48">
        <v>12000000</v>
      </c>
      <c r="K114" s="48">
        <v>12000000</v>
      </c>
      <c r="L114" s="69"/>
      <c r="M114" s="69"/>
      <c r="N114" s="48">
        <v>12000000</v>
      </c>
      <c r="O114" s="48">
        <f>11368256.05+619743.95+12000</f>
        <v>12000000</v>
      </c>
      <c r="P114" s="48">
        <f>11368256.05+619743.95+12000</f>
        <v>12000000</v>
      </c>
      <c r="Q114" s="43">
        <f t="shared" si="57"/>
        <v>12000000</v>
      </c>
      <c r="R114" s="43">
        <f>K114</f>
        <v>12000000</v>
      </c>
      <c r="S114" s="44">
        <f t="shared" ref="S114" si="60">R114</f>
        <v>12000000</v>
      </c>
      <c r="T114" s="43">
        <f t="shared" si="47"/>
        <v>12000000</v>
      </c>
      <c r="U114" s="44">
        <f t="shared" si="48"/>
        <v>12000000</v>
      </c>
      <c r="V114" s="44">
        <f t="shared" si="49"/>
        <v>12000000</v>
      </c>
      <c r="W114" s="43">
        <f t="shared" si="50"/>
        <v>12000000</v>
      </c>
      <c r="X114" s="111">
        <v>1</v>
      </c>
      <c r="Y114" s="111">
        <v>1</v>
      </c>
      <c r="Z114" s="38"/>
      <c r="AA114" s="38"/>
      <c r="AB114" s="38" t="s">
        <v>74</v>
      </c>
      <c r="AC114" s="38" t="s">
        <v>507</v>
      </c>
      <c r="AD114" s="38" t="s">
        <v>491</v>
      </c>
      <c r="AE114" s="38" t="s">
        <v>508</v>
      </c>
      <c r="AF114" s="48">
        <v>31.14</v>
      </c>
      <c r="AG114" s="48"/>
      <c r="AH114" s="48">
        <v>3935690.76</v>
      </c>
      <c r="AI114" s="38" t="s">
        <v>493</v>
      </c>
      <c r="AJ114" s="50">
        <f>K114-O114</f>
        <v>0</v>
      </c>
      <c r="AK114" s="50">
        <f>O114-P114</f>
        <v>0</v>
      </c>
      <c r="AL114" s="43">
        <v>12000</v>
      </c>
      <c r="AM114" s="123" t="s">
        <v>509</v>
      </c>
      <c r="AN114" s="43"/>
      <c r="AO114" s="43"/>
      <c r="AP114" s="51" t="s">
        <v>67</v>
      </c>
      <c r="AQ114" s="51" t="s">
        <v>67</v>
      </c>
      <c r="AR114" s="51" t="s">
        <v>68</v>
      </c>
      <c r="AS114" s="51"/>
      <c r="AT114" s="51" t="s">
        <v>69</v>
      </c>
      <c r="AU114" s="51" t="s">
        <v>69</v>
      </c>
      <c r="AV114" s="51"/>
      <c r="AW114" s="51"/>
      <c r="AX114" s="51"/>
    </row>
    <row r="115" spans="1:51" s="53" customFormat="1" ht="33.75" hidden="1" customHeight="1" x14ac:dyDescent="0.25">
      <c r="A115" s="54" t="s">
        <v>56</v>
      </c>
      <c r="B115" s="55">
        <v>2014</v>
      </c>
      <c r="C115" s="55" t="s">
        <v>347</v>
      </c>
      <c r="D115" s="37" t="s">
        <v>510</v>
      </c>
      <c r="E115" s="38" t="s">
        <v>59</v>
      </c>
      <c r="F115" s="38" t="s">
        <v>511</v>
      </c>
      <c r="G115" s="90"/>
      <c r="H115" s="90"/>
      <c r="I115" s="84"/>
      <c r="J115" s="48">
        <f>J116+J117</f>
        <v>45400000</v>
      </c>
      <c r="K115" s="48">
        <f>K116+K117</f>
        <v>45400000</v>
      </c>
      <c r="L115" s="69"/>
      <c r="M115" s="69"/>
      <c r="N115" s="48">
        <f>N116+N117</f>
        <v>15330100</v>
      </c>
      <c r="O115" s="48">
        <f>O116+O117</f>
        <v>33928121.239999995</v>
      </c>
      <c r="P115" s="48">
        <f>P116+P117</f>
        <v>27592574.300000001</v>
      </c>
      <c r="Q115" s="43">
        <f t="shared" si="57"/>
        <v>45400000</v>
      </c>
      <c r="R115" s="43">
        <f>K115</f>
        <v>45400000</v>
      </c>
      <c r="S115" s="44">
        <f>R115</f>
        <v>45400000</v>
      </c>
      <c r="T115" s="43">
        <f t="shared" si="47"/>
        <v>33928121.239999995</v>
      </c>
      <c r="U115" s="44">
        <f t="shared" si="48"/>
        <v>27592574.300000001</v>
      </c>
      <c r="V115" s="44">
        <f t="shared" si="49"/>
        <v>27592574.300000001</v>
      </c>
      <c r="W115" s="43">
        <f t="shared" si="50"/>
        <v>27592574.300000001</v>
      </c>
      <c r="X115" s="111">
        <f>AVERAGE(X116:X117)</f>
        <v>0.76970145833333337</v>
      </c>
      <c r="Y115" s="122">
        <f t="shared" ref="Y115:Y128" si="61">W115/T115</f>
        <v>0.81326561246395745</v>
      </c>
      <c r="Z115" s="38"/>
      <c r="AA115" s="38"/>
      <c r="AB115" s="38"/>
      <c r="AC115" s="38"/>
      <c r="AD115" s="38"/>
      <c r="AE115" s="38"/>
      <c r="AF115" s="48"/>
      <c r="AG115" s="48"/>
      <c r="AH115" s="48"/>
      <c r="AI115" s="38"/>
      <c r="AJ115" s="50">
        <f>K115-O115</f>
        <v>11471878.760000005</v>
      </c>
      <c r="AK115" s="50">
        <f>O115-P115</f>
        <v>6335546.9399999939</v>
      </c>
      <c r="AL115" s="43"/>
      <c r="AM115" s="123"/>
      <c r="AN115" s="43"/>
      <c r="AO115" s="43"/>
      <c r="AP115" s="51" t="s">
        <v>273</v>
      </c>
      <c r="AQ115" s="51" t="s">
        <v>273</v>
      </c>
      <c r="AR115" s="91" t="s">
        <v>443</v>
      </c>
      <c r="AS115" s="51" t="s">
        <v>90</v>
      </c>
      <c r="AT115" s="51"/>
      <c r="AU115" s="51"/>
      <c r="AV115" s="51"/>
      <c r="AW115" s="51"/>
      <c r="AX115" s="51"/>
    </row>
    <row r="116" spans="1:51" s="53" customFormat="1" ht="60" hidden="1" x14ac:dyDescent="0.25">
      <c r="A116" s="65"/>
      <c r="B116" s="66"/>
      <c r="C116" s="66"/>
      <c r="D116" s="124" t="s">
        <v>512</v>
      </c>
      <c r="E116" s="84" t="s">
        <v>422</v>
      </c>
      <c r="F116" s="84" t="s">
        <v>167</v>
      </c>
      <c r="G116" s="108"/>
      <c r="H116" s="108"/>
      <c r="I116" s="84"/>
      <c r="J116" s="69">
        <v>2400000</v>
      </c>
      <c r="K116" s="69">
        <v>2400000</v>
      </c>
      <c r="L116" s="69"/>
      <c r="M116" s="69"/>
      <c r="N116" s="69">
        <v>2400000</v>
      </c>
      <c r="O116" s="69">
        <v>2400000</v>
      </c>
      <c r="P116" s="69">
        <f>1532167+2400</f>
        <v>1534567</v>
      </c>
      <c r="Q116" s="119">
        <f t="shared" si="57"/>
        <v>2400000</v>
      </c>
      <c r="R116" s="119">
        <f t="shared" si="57"/>
        <v>2400000</v>
      </c>
      <c r="S116" s="70">
        <f t="shared" ref="S116" si="62">N116</f>
        <v>2400000</v>
      </c>
      <c r="T116" s="119">
        <f t="shared" si="47"/>
        <v>2400000</v>
      </c>
      <c r="U116" s="70">
        <f t="shared" si="48"/>
        <v>1534567</v>
      </c>
      <c r="V116" s="70">
        <f t="shared" si="49"/>
        <v>1534567</v>
      </c>
      <c r="W116" s="119">
        <f t="shared" si="50"/>
        <v>1534567</v>
      </c>
      <c r="X116" s="122">
        <f>W116/T116</f>
        <v>0.63940291666666671</v>
      </c>
      <c r="Y116" s="122">
        <f t="shared" si="61"/>
        <v>0.63940291666666671</v>
      </c>
      <c r="Z116" s="84"/>
      <c r="AA116" s="84"/>
      <c r="AB116" s="84" t="s">
        <v>513</v>
      </c>
      <c r="AC116" s="84">
        <v>90000388040</v>
      </c>
      <c r="AD116" s="84" t="s">
        <v>491</v>
      </c>
      <c r="AE116" s="84" t="s">
        <v>514</v>
      </c>
      <c r="AF116" s="69">
        <v>104.9</v>
      </c>
      <c r="AG116" s="69"/>
      <c r="AH116" s="69">
        <v>1000104.9</v>
      </c>
      <c r="AI116" s="84"/>
      <c r="AJ116" s="84"/>
      <c r="AK116" s="84"/>
      <c r="AL116" s="43">
        <v>2400</v>
      </c>
      <c r="AM116" s="123" t="s">
        <v>515</v>
      </c>
      <c r="AN116" s="126"/>
      <c r="AO116" s="126"/>
      <c r="AP116" s="85"/>
      <c r="AQ116" s="85"/>
      <c r="AR116" s="128">
        <f>J116*0.001</f>
        <v>2400</v>
      </c>
      <c r="AS116" s="51"/>
      <c r="AT116" s="51"/>
      <c r="AU116" s="51"/>
      <c r="AV116" s="51"/>
      <c r="AW116" s="51"/>
      <c r="AX116" s="51"/>
    </row>
    <row r="117" spans="1:51" s="53" customFormat="1" ht="45" hidden="1" customHeight="1" x14ac:dyDescent="0.25">
      <c r="A117" s="65"/>
      <c r="B117" s="66"/>
      <c r="C117" s="66"/>
      <c r="D117" s="124" t="s">
        <v>510</v>
      </c>
      <c r="E117" s="84" t="s">
        <v>59</v>
      </c>
      <c r="F117" s="84" t="s">
        <v>90</v>
      </c>
      <c r="G117" s="108">
        <v>42156</v>
      </c>
      <c r="H117" s="108">
        <v>42335</v>
      </c>
      <c r="I117" s="84"/>
      <c r="J117" s="69">
        <v>43000000</v>
      </c>
      <c r="K117" s="69">
        <v>43000000</v>
      </c>
      <c r="L117" s="69"/>
      <c r="M117" s="69"/>
      <c r="N117" s="69">
        <v>12930100</v>
      </c>
      <c r="O117" s="69">
        <v>31528121.239999998</v>
      </c>
      <c r="P117" s="69">
        <v>26058007.300000001</v>
      </c>
      <c r="Q117" s="119">
        <f t="shared" si="57"/>
        <v>43000000</v>
      </c>
      <c r="R117" s="119">
        <f t="shared" si="57"/>
        <v>43000000</v>
      </c>
      <c r="S117" s="70">
        <f>R117</f>
        <v>43000000</v>
      </c>
      <c r="T117" s="119">
        <f t="shared" si="47"/>
        <v>31528121.239999998</v>
      </c>
      <c r="U117" s="70">
        <f t="shared" si="48"/>
        <v>26058007.300000001</v>
      </c>
      <c r="V117" s="70">
        <f t="shared" si="49"/>
        <v>26058007.300000001</v>
      </c>
      <c r="W117" s="119">
        <f t="shared" si="50"/>
        <v>26058007.300000001</v>
      </c>
      <c r="X117" s="122">
        <v>0.9</v>
      </c>
      <c r="Y117" s="122">
        <f t="shared" si="61"/>
        <v>0.82650047878336574</v>
      </c>
      <c r="Z117" s="84"/>
      <c r="AA117" s="84" t="s">
        <v>90</v>
      </c>
      <c r="AB117" s="84" t="s">
        <v>301</v>
      </c>
      <c r="AC117" s="84" t="s">
        <v>516</v>
      </c>
      <c r="AD117" s="84" t="s">
        <v>445</v>
      </c>
      <c r="AE117" s="84" t="s">
        <v>517</v>
      </c>
      <c r="AF117" s="69">
        <v>505680.82</v>
      </c>
      <c r="AG117" s="69"/>
      <c r="AH117" s="69">
        <v>31772302.260000002</v>
      </c>
      <c r="AI117" s="84" t="s">
        <v>518</v>
      </c>
      <c r="AJ117" s="84"/>
      <c r="AK117" s="84"/>
      <c r="AL117" s="43"/>
      <c r="AM117" s="43"/>
      <c r="AN117" s="43"/>
      <c r="AO117" s="43"/>
      <c r="AP117" s="85"/>
      <c r="AQ117" s="85"/>
      <c r="AR117" s="51"/>
      <c r="AS117" s="51"/>
      <c r="AT117" s="51"/>
      <c r="AU117" s="51"/>
      <c r="AV117" s="51"/>
      <c r="AW117" s="51"/>
      <c r="AX117" s="51"/>
    </row>
    <row r="118" spans="1:51" s="53" customFormat="1" ht="45" hidden="1" customHeight="1" x14ac:dyDescent="0.25">
      <c r="A118" s="54" t="s">
        <v>56</v>
      </c>
      <c r="B118" s="55">
        <v>2014</v>
      </c>
      <c r="C118" s="55" t="s">
        <v>347</v>
      </c>
      <c r="D118" s="37" t="s">
        <v>519</v>
      </c>
      <c r="E118" s="38"/>
      <c r="F118" s="84" t="s">
        <v>167</v>
      </c>
      <c r="G118" s="90"/>
      <c r="H118" s="90"/>
      <c r="I118" s="84"/>
      <c r="J118" s="48">
        <v>14000000</v>
      </c>
      <c r="K118" s="48">
        <v>14000000</v>
      </c>
      <c r="L118" s="69"/>
      <c r="M118" s="69"/>
      <c r="N118" s="48">
        <v>12600000</v>
      </c>
      <c r="O118" s="48">
        <f>O119+O120+14000</f>
        <v>13510318.42</v>
      </c>
      <c r="P118" s="48">
        <f>P119+P120+14000</f>
        <v>12279806.42</v>
      </c>
      <c r="Q118" s="43">
        <f t="shared" si="57"/>
        <v>14000000</v>
      </c>
      <c r="R118" s="43">
        <f>K118</f>
        <v>14000000</v>
      </c>
      <c r="S118" s="44">
        <v>14000000</v>
      </c>
      <c r="T118" s="43">
        <f t="shared" si="47"/>
        <v>13510318.42</v>
      </c>
      <c r="U118" s="43">
        <f t="shared" si="48"/>
        <v>12279806.42</v>
      </c>
      <c r="V118" s="43">
        <f>P118</f>
        <v>12279806.42</v>
      </c>
      <c r="W118" s="43">
        <f t="shared" si="50"/>
        <v>12279806.42</v>
      </c>
      <c r="X118" s="111">
        <v>0.95</v>
      </c>
      <c r="Y118" s="122">
        <f t="shared" si="61"/>
        <v>0.90892057746185972</v>
      </c>
      <c r="Z118" s="38"/>
      <c r="AA118" s="38"/>
      <c r="AB118" s="38" t="s">
        <v>513</v>
      </c>
      <c r="AC118" s="38" t="s">
        <v>520</v>
      </c>
      <c r="AD118" s="38" t="s">
        <v>491</v>
      </c>
      <c r="AE118" s="38" t="s">
        <v>521</v>
      </c>
      <c r="AF118" s="48">
        <v>553.27</v>
      </c>
      <c r="AG118" s="48"/>
      <c r="AH118" s="48">
        <v>8518595.1699999999</v>
      </c>
      <c r="AI118" s="38"/>
      <c r="AJ118" s="50">
        <f>K118-O118</f>
        <v>489681.58000000007</v>
      </c>
      <c r="AK118" s="50">
        <f>O118-P118</f>
        <v>1230512</v>
      </c>
      <c r="AL118" s="43">
        <v>7000</v>
      </c>
      <c r="AM118" s="123" t="s">
        <v>522</v>
      </c>
      <c r="AN118" s="126"/>
      <c r="AO118" s="126"/>
      <c r="AP118" s="51" t="s">
        <v>67</v>
      </c>
      <c r="AQ118" s="51" t="s">
        <v>67</v>
      </c>
      <c r="AR118" s="129" t="s">
        <v>523</v>
      </c>
      <c r="AS118" s="128" t="s">
        <v>108</v>
      </c>
      <c r="AT118" s="51"/>
      <c r="AU118" s="51"/>
      <c r="AV118" s="51"/>
      <c r="AW118" s="51"/>
      <c r="AX118" s="51"/>
    </row>
    <row r="119" spans="1:51" s="53" customFormat="1" ht="30" hidden="1" customHeight="1" x14ac:dyDescent="0.25">
      <c r="A119" s="127"/>
      <c r="B119" s="66"/>
      <c r="C119" s="66"/>
      <c r="D119" s="124" t="s">
        <v>524</v>
      </c>
      <c r="E119" s="84" t="s">
        <v>422</v>
      </c>
      <c r="F119" s="84" t="s">
        <v>167</v>
      </c>
      <c r="G119" s="108"/>
      <c r="H119" s="108"/>
      <c r="I119" s="84"/>
      <c r="J119" s="69">
        <v>5500000</v>
      </c>
      <c r="K119" s="69">
        <v>5500000</v>
      </c>
      <c r="L119" s="69"/>
      <c r="M119" s="69"/>
      <c r="N119" s="69">
        <v>5500000</v>
      </c>
      <c r="O119" s="69">
        <v>5500000</v>
      </c>
      <c r="P119" s="69">
        <v>4269488</v>
      </c>
      <c r="Q119" s="119">
        <f t="shared" si="57"/>
        <v>5500000</v>
      </c>
      <c r="R119" s="119">
        <f>Q119</f>
        <v>5500000</v>
      </c>
      <c r="S119" s="119">
        <f>R119</f>
        <v>5500000</v>
      </c>
      <c r="T119" s="119">
        <f t="shared" si="47"/>
        <v>5500000</v>
      </c>
      <c r="U119" s="70">
        <f t="shared" si="48"/>
        <v>4269488</v>
      </c>
      <c r="V119" s="70">
        <f t="shared" si="49"/>
        <v>4269488</v>
      </c>
      <c r="W119" s="119">
        <f t="shared" si="50"/>
        <v>4269488</v>
      </c>
      <c r="X119" s="122">
        <v>0.78</v>
      </c>
      <c r="Y119" s="122">
        <f t="shared" si="61"/>
        <v>0.77627054545454544</v>
      </c>
      <c r="Z119" s="84"/>
      <c r="AA119" s="84"/>
      <c r="AB119" s="84"/>
      <c r="AC119" s="84"/>
      <c r="AD119" s="84"/>
      <c r="AE119" s="84"/>
      <c r="AF119" s="69"/>
      <c r="AG119" s="69"/>
      <c r="AH119" s="69"/>
      <c r="AI119" s="84"/>
      <c r="AJ119" s="84"/>
      <c r="AK119" s="84"/>
      <c r="AL119" s="43"/>
      <c r="AM119" s="43"/>
      <c r="AN119" s="43"/>
      <c r="AO119" s="43"/>
      <c r="AP119" s="85"/>
      <c r="AQ119" s="85"/>
      <c r="AR119" s="128"/>
      <c r="AS119" s="51"/>
      <c r="AT119" s="51"/>
      <c r="AU119" s="51"/>
      <c r="AV119" s="51"/>
      <c r="AW119" s="51"/>
      <c r="AX119" s="51"/>
      <c r="AY119" s="89" t="s">
        <v>525</v>
      </c>
    </row>
    <row r="120" spans="1:51" s="53" customFormat="1" ht="30" hidden="1" customHeight="1" x14ac:dyDescent="0.25">
      <c r="A120" s="127"/>
      <c r="B120" s="66"/>
      <c r="C120" s="66"/>
      <c r="D120" s="124" t="s">
        <v>519</v>
      </c>
      <c r="E120" s="84" t="s">
        <v>59</v>
      </c>
      <c r="F120" s="84" t="s">
        <v>167</v>
      </c>
      <c r="G120" s="108">
        <v>41995</v>
      </c>
      <c r="H120" s="108">
        <v>42114</v>
      </c>
      <c r="I120" s="84"/>
      <c r="J120" s="69">
        <v>8500000</v>
      </c>
      <c r="K120" s="69">
        <v>8500000</v>
      </c>
      <c r="L120" s="69"/>
      <c r="M120" s="69"/>
      <c r="N120" s="69">
        <v>7100000</v>
      </c>
      <c r="O120" s="69">
        <v>7996318.4199999999</v>
      </c>
      <c r="P120" s="69">
        <v>7996318.4199999999</v>
      </c>
      <c r="Q120" s="119">
        <f t="shared" si="57"/>
        <v>8500000</v>
      </c>
      <c r="R120" s="119">
        <f>Q120</f>
        <v>8500000</v>
      </c>
      <c r="S120" s="119">
        <f>R120</f>
        <v>8500000</v>
      </c>
      <c r="T120" s="119">
        <f t="shared" si="47"/>
        <v>7996318.4199999999</v>
      </c>
      <c r="U120" s="70">
        <f t="shared" si="48"/>
        <v>7996318.4199999999</v>
      </c>
      <c r="V120" s="70">
        <f t="shared" si="49"/>
        <v>7996318.4199999999</v>
      </c>
      <c r="W120" s="119">
        <f t="shared" si="50"/>
        <v>7996318.4199999999</v>
      </c>
      <c r="X120" s="122">
        <v>1</v>
      </c>
      <c r="Y120" s="122">
        <f t="shared" si="61"/>
        <v>1</v>
      </c>
      <c r="Z120" s="84"/>
      <c r="AA120" s="84"/>
      <c r="AB120" s="84"/>
      <c r="AC120" s="84"/>
      <c r="AD120" s="84"/>
      <c r="AE120" s="84"/>
      <c r="AF120" s="69"/>
      <c r="AG120" s="69"/>
      <c r="AH120" s="69"/>
      <c r="AI120" s="84"/>
      <c r="AJ120" s="84"/>
      <c r="AK120" s="84"/>
      <c r="AL120" s="43"/>
      <c r="AM120" s="43"/>
      <c r="AN120" s="43"/>
      <c r="AO120" s="43"/>
      <c r="AP120" s="85"/>
      <c r="AQ120" s="85"/>
      <c r="AR120" s="128"/>
      <c r="AS120" s="51"/>
      <c r="AT120" s="51" t="s">
        <v>69</v>
      </c>
      <c r="AU120" s="51" t="s">
        <v>69</v>
      </c>
      <c r="AV120" s="51"/>
      <c r="AW120" s="51"/>
      <c r="AX120" s="51"/>
    </row>
    <row r="121" spans="1:51" s="53" customFormat="1" ht="119.25" hidden="1" customHeight="1" x14ac:dyDescent="0.25">
      <c r="A121" s="36" t="s">
        <v>56</v>
      </c>
      <c r="B121" s="38">
        <v>2014</v>
      </c>
      <c r="C121" s="38" t="s">
        <v>347</v>
      </c>
      <c r="D121" s="37" t="s">
        <v>526</v>
      </c>
      <c r="E121" s="38" t="s">
        <v>59</v>
      </c>
      <c r="F121" s="84" t="s">
        <v>167</v>
      </c>
      <c r="G121" s="90">
        <v>41995</v>
      </c>
      <c r="H121" s="90">
        <v>42019</v>
      </c>
      <c r="I121" s="84"/>
      <c r="J121" s="48">
        <v>11000000</v>
      </c>
      <c r="K121" s="48">
        <v>11000000</v>
      </c>
      <c r="L121" s="69"/>
      <c r="M121" s="69"/>
      <c r="N121" s="48">
        <v>9900000</v>
      </c>
      <c r="O121" s="48">
        <f>9725129.42+11000</f>
        <v>9736129.4199999999</v>
      </c>
      <c r="P121" s="48">
        <f>9725129.42+11000</f>
        <v>9736129.4199999999</v>
      </c>
      <c r="Q121" s="43">
        <f t="shared" si="57"/>
        <v>11000000</v>
      </c>
      <c r="R121" s="43">
        <f t="shared" si="57"/>
        <v>11000000</v>
      </c>
      <c r="S121" s="44">
        <f>R121</f>
        <v>11000000</v>
      </c>
      <c r="T121" s="43">
        <f t="shared" si="47"/>
        <v>9736129.4199999999</v>
      </c>
      <c r="U121" s="44">
        <f t="shared" si="48"/>
        <v>9736129.4199999999</v>
      </c>
      <c r="V121" s="44">
        <f t="shared" si="49"/>
        <v>9736129.4199999999</v>
      </c>
      <c r="W121" s="43">
        <f t="shared" si="50"/>
        <v>9736129.4199999999</v>
      </c>
      <c r="X121" s="111">
        <v>1</v>
      </c>
      <c r="Y121" s="122">
        <f t="shared" si="61"/>
        <v>1</v>
      </c>
      <c r="Z121" s="38"/>
      <c r="AA121" s="38"/>
      <c r="AB121" s="38" t="s">
        <v>513</v>
      </c>
      <c r="AC121" s="38" t="s">
        <v>527</v>
      </c>
      <c r="AD121" s="38" t="s">
        <v>491</v>
      </c>
      <c r="AE121" s="38" t="s">
        <v>528</v>
      </c>
      <c r="AF121" s="48">
        <v>222.5</v>
      </c>
      <c r="AG121" s="48"/>
      <c r="AH121" s="48">
        <v>2196139.8099999996</v>
      </c>
      <c r="AI121" s="38"/>
      <c r="AJ121" s="50">
        <f t="shared" ref="AJ121:AJ152" si="63">K121-O121</f>
        <v>1263870.58</v>
      </c>
      <c r="AK121" s="50">
        <f t="shared" ref="AK121:AK153" si="64">O121-P121</f>
        <v>0</v>
      </c>
      <c r="AL121" s="43">
        <v>3000</v>
      </c>
      <c r="AM121" s="123" t="s">
        <v>522</v>
      </c>
      <c r="AN121" s="126"/>
      <c r="AO121" s="126"/>
      <c r="AP121" s="51" t="s">
        <v>67</v>
      </c>
      <c r="AQ121" s="51" t="s">
        <v>67</v>
      </c>
      <c r="AR121" s="129" t="s">
        <v>523</v>
      </c>
      <c r="AS121" s="128" t="s">
        <v>108</v>
      </c>
      <c r="AT121" s="51" t="s">
        <v>69</v>
      </c>
      <c r="AU121" s="51" t="s">
        <v>69</v>
      </c>
      <c r="AV121" s="51"/>
      <c r="AW121" s="51"/>
      <c r="AX121" s="51"/>
    </row>
    <row r="122" spans="1:51" s="53" customFormat="1" ht="121.5" hidden="1" customHeight="1" x14ac:dyDescent="0.25">
      <c r="A122" s="36" t="s">
        <v>56</v>
      </c>
      <c r="B122" s="38">
        <v>2014</v>
      </c>
      <c r="C122" s="38" t="s">
        <v>347</v>
      </c>
      <c r="D122" s="37" t="s">
        <v>529</v>
      </c>
      <c r="E122" s="38" t="s">
        <v>59</v>
      </c>
      <c r="F122" s="84" t="s">
        <v>167</v>
      </c>
      <c r="G122" s="90">
        <v>42011</v>
      </c>
      <c r="H122" s="90">
        <v>42100</v>
      </c>
      <c r="I122" s="84"/>
      <c r="J122" s="48">
        <v>2780681</v>
      </c>
      <c r="K122" s="48">
        <v>2780681</v>
      </c>
      <c r="L122" s="69"/>
      <c r="M122" s="69"/>
      <c r="N122" s="48">
        <v>2780681</v>
      </c>
      <c r="O122" s="48">
        <f>2728998.67+2780.68</f>
        <v>2731779.35</v>
      </c>
      <c r="P122" s="48">
        <f>2728869.91+2780.68</f>
        <v>2731650.5900000003</v>
      </c>
      <c r="Q122" s="43">
        <f t="shared" si="57"/>
        <v>2780681</v>
      </c>
      <c r="R122" s="43">
        <f t="shared" si="57"/>
        <v>2780681</v>
      </c>
      <c r="S122" s="44">
        <f t="shared" ref="S122:S136" si="65">R122</f>
        <v>2780681</v>
      </c>
      <c r="T122" s="43">
        <f t="shared" si="47"/>
        <v>2731779.35</v>
      </c>
      <c r="U122" s="44">
        <f t="shared" si="48"/>
        <v>2731650.5900000003</v>
      </c>
      <c r="V122" s="44">
        <f t="shared" si="49"/>
        <v>2731650.5900000003</v>
      </c>
      <c r="W122" s="43">
        <f t="shared" si="50"/>
        <v>2731650.5900000003</v>
      </c>
      <c r="X122" s="111">
        <v>1</v>
      </c>
      <c r="Y122" s="122">
        <f t="shared" si="61"/>
        <v>0.99995286588574595</v>
      </c>
      <c r="Z122" s="38"/>
      <c r="AA122" s="38"/>
      <c r="AB122" s="38" t="s">
        <v>513</v>
      </c>
      <c r="AC122" s="38" t="s">
        <v>530</v>
      </c>
      <c r="AD122" s="38" t="s">
        <v>491</v>
      </c>
      <c r="AE122" s="38" t="s">
        <v>531</v>
      </c>
      <c r="AF122" s="48">
        <v>32.75</v>
      </c>
      <c r="AG122" s="48"/>
      <c r="AH122" s="48">
        <v>86274.700000000201</v>
      </c>
      <c r="AI122" s="38"/>
      <c r="AJ122" s="50">
        <f t="shared" si="63"/>
        <v>48901.649999999907</v>
      </c>
      <c r="AK122" s="50">
        <f t="shared" si="64"/>
        <v>128.75999999977648</v>
      </c>
      <c r="AL122" s="43">
        <v>834.2</v>
      </c>
      <c r="AM122" s="123" t="s">
        <v>522</v>
      </c>
      <c r="AN122" s="126"/>
      <c r="AO122" s="126"/>
      <c r="AP122" s="51" t="s">
        <v>67</v>
      </c>
      <c r="AQ122" s="51" t="s">
        <v>67</v>
      </c>
      <c r="AR122" s="129" t="s">
        <v>523</v>
      </c>
      <c r="AS122" s="128" t="s">
        <v>108</v>
      </c>
      <c r="AT122" s="51" t="s">
        <v>69</v>
      </c>
      <c r="AU122" s="51" t="s">
        <v>69</v>
      </c>
      <c r="AV122" s="51"/>
      <c r="AW122" s="51"/>
      <c r="AX122" s="51"/>
    </row>
    <row r="123" spans="1:51" s="53" customFormat="1" ht="34.5" hidden="1" customHeight="1" x14ac:dyDescent="0.25">
      <c r="A123" s="36" t="s">
        <v>56</v>
      </c>
      <c r="B123" s="38">
        <v>2014</v>
      </c>
      <c r="C123" s="38" t="s">
        <v>93</v>
      </c>
      <c r="D123" s="37" t="s">
        <v>532</v>
      </c>
      <c r="E123" s="38" t="s">
        <v>89</v>
      </c>
      <c r="F123" s="38" t="s">
        <v>90</v>
      </c>
      <c r="G123" s="90">
        <v>42045</v>
      </c>
      <c r="H123" s="90">
        <v>42338</v>
      </c>
      <c r="I123" s="84"/>
      <c r="J123" s="48">
        <v>2900000</v>
      </c>
      <c r="K123" s="48">
        <v>2900000</v>
      </c>
      <c r="L123" s="69"/>
      <c r="M123" s="69"/>
      <c r="N123" s="48">
        <v>2900000</v>
      </c>
      <c r="O123" s="48">
        <v>2177759.85</v>
      </c>
      <c r="P123" s="48">
        <f>1297879.89</f>
        <v>1297879.8899999999</v>
      </c>
      <c r="Q123" s="43">
        <f t="shared" si="57"/>
        <v>2900000</v>
      </c>
      <c r="R123" s="43">
        <f t="shared" si="57"/>
        <v>2900000</v>
      </c>
      <c r="S123" s="44">
        <f t="shared" si="65"/>
        <v>2900000</v>
      </c>
      <c r="T123" s="43">
        <f t="shared" si="47"/>
        <v>2177759.85</v>
      </c>
      <c r="U123" s="44">
        <f t="shared" si="48"/>
        <v>1297879.8899999999</v>
      </c>
      <c r="V123" s="44">
        <f t="shared" si="49"/>
        <v>1297879.8899999999</v>
      </c>
      <c r="W123" s="43">
        <f t="shared" si="50"/>
        <v>1297879.8899999999</v>
      </c>
      <c r="X123" s="111">
        <v>0.6</v>
      </c>
      <c r="Y123" s="122">
        <f t="shared" si="61"/>
        <v>0.59597016172375472</v>
      </c>
      <c r="Z123" s="38"/>
      <c r="AA123" s="38" t="s">
        <v>90</v>
      </c>
      <c r="AB123" s="38" t="s">
        <v>301</v>
      </c>
      <c r="AC123" s="38" t="s">
        <v>533</v>
      </c>
      <c r="AD123" s="38" t="s">
        <v>445</v>
      </c>
      <c r="AE123" s="38" t="s">
        <v>534</v>
      </c>
      <c r="AF123" s="48">
        <v>39310.28</v>
      </c>
      <c r="AG123" s="48"/>
      <c r="AH123" s="48">
        <v>2936410.28</v>
      </c>
      <c r="AI123" s="38" t="s">
        <v>535</v>
      </c>
      <c r="AJ123" s="50">
        <f t="shared" si="63"/>
        <v>722240.14999999991</v>
      </c>
      <c r="AK123" s="50">
        <f t="shared" si="64"/>
        <v>879879.9600000002</v>
      </c>
      <c r="AL123" s="43">
        <f>J123*0.001</f>
        <v>2900</v>
      </c>
      <c r="AM123" s="43"/>
      <c r="AN123" s="43"/>
      <c r="AO123" s="43"/>
      <c r="AP123" s="51" t="s">
        <v>122</v>
      </c>
      <c r="AQ123" s="51" t="s">
        <v>122</v>
      </c>
      <c r="AR123" s="91" t="s">
        <v>443</v>
      </c>
      <c r="AS123" s="51" t="s">
        <v>90</v>
      </c>
      <c r="AT123" s="51"/>
      <c r="AU123" s="51"/>
      <c r="AV123" s="51"/>
      <c r="AW123" s="51"/>
      <c r="AX123" s="51"/>
    </row>
    <row r="124" spans="1:51" s="53" customFormat="1" ht="44.25" hidden="1" customHeight="1" x14ac:dyDescent="0.25">
      <c r="A124" s="36" t="s">
        <v>56</v>
      </c>
      <c r="B124" s="38">
        <v>2014</v>
      </c>
      <c r="C124" s="38" t="s">
        <v>93</v>
      </c>
      <c r="D124" s="37" t="s">
        <v>536</v>
      </c>
      <c r="E124" s="38" t="s">
        <v>89</v>
      </c>
      <c r="F124" s="38" t="s">
        <v>87</v>
      </c>
      <c r="G124" s="90">
        <v>42020</v>
      </c>
      <c r="H124" s="90">
        <v>42200</v>
      </c>
      <c r="I124" s="84"/>
      <c r="J124" s="48">
        <v>3716368</v>
      </c>
      <c r="K124" s="48">
        <v>3716368</v>
      </c>
      <c r="L124" s="69"/>
      <c r="M124" s="69"/>
      <c r="N124" s="48">
        <v>3716368</v>
      </c>
      <c r="O124" s="48">
        <f>3697830.15+3716.36</f>
        <v>3701546.51</v>
      </c>
      <c r="P124" s="48">
        <f>3697830.15+3716.36</f>
        <v>3701546.51</v>
      </c>
      <c r="Q124" s="43">
        <f t="shared" si="57"/>
        <v>3716368</v>
      </c>
      <c r="R124" s="43">
        <f t="shared" si="57"/>
        <v>3716368</v>
      </c>
      <c r="S124" s="44">
        <f t="shared" si="65"/>
        <v>3716368</v>
      </c>
      <c r="T124" s="43">
        <f t="shared" si="47"/>
        <v>3701546.51</v>
      </c>
      <c r="U124" s="44">
        <f t="shared" si="48"/>
        <v>3701546.51</v>
      </c>
      <c r="V124" s="44">
        <f>P124</f>
        <v>3701546.51</v>
      </c>
      <c r="W124" s="43">
        <f t="shared" si="50"/>
        <v>3701546.51</v>
      </c>
      <c r="X124" s="111">
        <v>1</v>
      </c>
      <c r="Y124" s="122">
        <f t="shared" si="61"/>
        <v>1</v>
      </c>
      <c r="Z124" s="38"/>
      <c r="AA124" s="38"/>
      <c r="AB124" s="38" t="s">
        <v>469</v>
      </c>
      <c r="AC124" s="38" t="s">
        <v>537</v>
      </c>
      <c r="AD124" s="38" t="s">
        <v>471</v>
      </c>
      <c r="AE124" s="38" t="s">
        <v>538</v>
      </c>
      <c r="AF124" s="48">
        <v>31.119999999999997</v>
      </c>
      <c r="AG124" s="48"/>
      <c r="AH124" s="48">
        <v>2035442.91</v>
      </c>
      <c r="AI124" s="38" t="s">
        <v>539</v>
      </c>
      <c r="AJ124" s="50">
        <f t="shared" si="63"/>
        <v>14821.490000000224</v>
      </c>
      <c r="AK124" s="50">
        <f t="shared" si="64"/>
        <v>0</v>
      </c>
      <c r="AL124" s="43">
        <v>3716.36</v>
      </c>
      <c r="AM124" s="123" t="s">
        <v>540</v>
      </c>
      <c r="AN124" s="43"/>
      <c r="AO124" s="43"/>
      <c r="AP124" s="51" t="s">
        <v>67</v>
      </c>
      <c r="AQ124" s="51" t="s">
        <v>67</v>
      </c>
      <c r="AR124" s="91" t="s">
        <v>407</v>
      </c>
      <c r="AS124" s="51" t="s">
        <v>108</v>
      </c>
      <c r="AT124" s="51"/>
      <c r="AU124" s="51"/>
      <c r="AV124" s="51"/>
      <c r="AW124" s="51"/>
      <c r="AX124" s="51"/>
    </row>
    <row r="125" spans="1:51" s="53" customFormat="1" ht="30" hidden="1" customHeight="1" x14ac:dyDescent="0.25">
      <c r="A125" s="36" t="s">
        <v>56</v>
      </c>
      <c r="B125" s="38">
        <v>2014</v>
      </c>
      <c r="C125" s="38" t="s">
        <v>347</v>
      </c>
      <c r="D125" s="37" t="s">
        <v>541</v>
      </c>
      <c r="E125" s="38" t="s">
        <v>89</v>
      </c>
      <c r="F125" s="84" t="s">
        <v>167</v>
      </c>
      <c r="G125" s="90">
        <v>41983</v>
      </c>
      <c r="H125" s="90">
        <v>42072</v>
      </c>
      <c r="I125" s="84"/>
      <c r="J125" s="48">
        <v>600000</v>
      </c>
      <c r="K125" s="48">
        <v>600000</v>
      </c>
      <c r="L125" s="69"/>
      <c r="M125" s="69"/>
      <c r="N125" s="48">
        <v>600000</v>
      </c>
      <c r="O125" s="48">
        <f>599400+180</f>
        <v>599580</v>
      </c>
      <c r="P125" s="48">
        <f>599400+180</f>
        <v>599580</v>
      </c>
      <c r="Q125" s="43">
        <f t="shared" si="57"/>
        <v>600000</v>
      </c>
      <c r="R125" s="43">
        <f t="shared" si="57"/>
        <v>600000</v>
      </c>
      <c r="S125" s="44">
        <f t="shared" si="65"/>
        <v>600000</v>
      </c>
      <c r="T125" s="43">
        <f t="shared" si="47"/>
        <v>599580</v>
      </c>
      <c r="U125" s="44">
        <f t="shared" si="48"/>
        <v>599580</v>
      </c>
      <c r="V125" s="44">
        <f t="shared" si="49"/>
        <v>599580</v>
      </c>
      <c r="W125" s="43">
        <f t="shared" si="50"/>
        <v>599580</v>
      </c>
      <c r="X125" s="111">
        <v>1</v>
      </c>
      <c r="Y125" s="122">
        <f t="shared" si="61"/>
        <v>1</v>
      </c>
      <c r="Z125" s="38"/>
      <c r="AA125" s="38"/>
      <c r="AB125" s="38" t="s">
        <v>513</v>
      </c>
      <c r="AC125" s="38" t="s">
        <v>542</v>
      </c>
      <c r="AD125" s="38" t="s">
        <v>491</v>
      </c>
      <c r="AE125" s="38" t="s">
        <v>543</v>
      </c>
      <c r="AF125" s="48">
        <v>4.9000000000000004</v>
      </c>
      <c r="AG125" s="48"/>
      <c r="AH125" s="48">
        <v>10522.71000000001</v>
      </c>
      <c r="AI125" s="38" t="s">
        <v>544</v>
      </c>
      <c r="AJ125" s="50">
        <f t="shared" si="63"/>
        <v>420</v>
      </c>
      <c r="AK125" s="50">
        <f t="shared" si="64"/>
        <v>0</v>
      </c>
      <c r="AL125" s="43">
        <v>180</v>
      </c>
      <c r="AM125" s="123" t="s">
        <v>522</v>
      </c>
      <c r="AN125" s="126"/>
      <c r="AO125" s="126"/>
      <c r="AP125" s="51" t="s">
        <v>67</v>
      </c>
      <c r="AQ125" s="51" t="s">
        <v>67</v>
      </c>
      <c r="AR125" s="129" t="s">
        <v>523</v>
      </c>
      <c r="AS125" s="128" t="s">
        <v>108</v>
      </c>
      <c r="AT125" s="51" t="s">
        <v>69</v>
      </c>
      <c r="AU125" s="51" t="s">
        <v>69</v>
      </c>
      <c r="AV125" s="51"/>
      <c r="AW125" s="51"/>
      <c r="AX125" s="51"/>
    </row>
    <row r="126" spans="1:51" s="53" customFormat="1" ht="89.25" hidden="1" customHeight="1" x14ac:dyDescent="0.25">
      <c r="A126" s="36" t="s">
        <v>56</v>
      </c>
      <c r="B126" s="38">
        <v>2014</v>
      </c>
      <c r="C126" s="38" t="s">
        <v>347</v>
      </c>
      <c r="D126" s="37" t="s">
        <v>545</v>
      </c>
      <c r="E126" s="38" t="s">
        <v>89</v>
      </c>
      <c r="F126" s="84" t="s">
        <v>167</v>
      </c>
      <c r="G126" s="90">
        <v>42009</v>
      </c>
      <c r="H126" s="90">
        <v>42108</v>
      </c>
      <c r="I126" s="84"/>
      <c r="J126" s="48">
        <v>1500000</v>
      </c>
      <c r="K126" s="48">
        <v>1500000</v>
      </c>
      <c r="L126" s="69"/>
      <c r="M126" s="69"/>
      <c r="N126" s="48">
        <v>1500000</v>
      </c>
      <c r="O126" s="48">
        <f>1484816.97+450</f>
        <v>1485266.97</v>
      </c>
      <c r="P126" s="48">
        <f>1484260.45+450</f>
        <v>1484710.45</v>
      </c>
      <c r="Q126" s="43">
        <f t="shared" si="57"/>
        <v>1500000</v>
      </c>
      <c r="R126" s="43">
        <f t="shared" si="57"/>
        <v>1500000</v>
      </c>
      <c r="S126" s="44">
        <f t="shared" si="65"/>
        <v>1500000</v>
      </c>
      <c r="T126" s="43">
        <f t="shared" si="47"/>
        <v>1485266.97</v>
      </c>
      <c r="U126" s="44">
        <f t="shared" si="48"/>
        <v>1484710.45</v>
      </c>
      <c r="V126" s="44">
        <f t="shared" si="49"/>
        <v>1484710.45</v>
      </c>
      <c r="W126" s="43">
        <f t="shared" si="50"/>
        <v>1484710.45</v>
      </c>
      <c r="X126" s="111">
        <v>1</v>
      </c>
      <c r="Y126" s="122">
        <f t="shared" si="61"/>
        <v>0.99962530641881842</v>
      </c>
      <c r="Z126" s="38"/>
      <c r="AA126" s="38"/>
      <c r="AB126" s="38" t="s">
        <v>513</v>
      </c>
      <c r="AC126" s="38">
        <v>90000388080</v>
      </c>
      <c r="AD126" s="38" t="s">
        <v>491</v>
      </c>
      <c r="AE126" s="38" t="s">
        <v>546</v>
      </c>
      <c r="AF126" s="48">
        <v>55.51</v>
      </c>
      <c r="AG126" s="48"/>
      <c r="AH126" s="48">
        <v>1054598.95</v>
      </c>
      <c r="AI126" s="38"/>
      <c r="AJ126" s="50">
        <f t="shared" si="63"/>
        <v>14733.030000000028</v>
      </c>
      <c r="AK126" s="50">
        <f t="shared" si="64"/>
        <v>556.52000000001863</v>
      </c>
      <c r="AL126" s="43">
        <v>450</v>
      </c>
      <c r="AM126" s="123" t="s">
        <v>522</v>
      </c>
      <c r="AN126" s="126"/>
      <c r="AO126" s="126"/>
      <c r="AP126" s="51" t="s">
        <v>67</v>
      </c>
      <c r="AQ126" s="51" t="s">
        <v>67</v>
      </c>
      <c r="AR126" s="129" t="s">
        <v>523</v>
      </c>
      <c r="AS126" s="128" t="s">
        <v>108</v>
      </c>
      <c r="AT126" s="51" t="s">
        <v>69</v>
      </c>
      <c r="AU126" s="51" t="s">
        <v>69</v>
      </c>
      <c r="AV126" s="51"/>
      <c r="AW126" s="51"/>
      <c r="AX126" s="51"/>
    </row>
    <row r="127" spans="1:51" s="53" customFormat="1" ht="90" hidden="1" customHeight="1" x14ac:dyDescent="0.25">
      <c r="A127" s="36" t="s">
        <v>56</v>
      </c>
      <c r="B127" s="38">
        <v>2014</v>
      </c>
      <c r="C127" s="38" t="s">
        <v>347</v>
      </c>
      <c r="D127" s="37" t="s">
        <v>547</v>
      </c>
      <c r="E127" s="38" t="s">
        <v>89</v>
      </c>
      <c r="F127" s="84" t="s">
        <v>167</v>
      </c>
      <c r="G127" s="90">
        <v>42010</v>
      </c>
      <c r="H127" s="90">
        <v>42099</v>
      </c>
      <c r="I127" s="84"/>
      <c r="J127" s="48">
        <v>500000</v>
      </c>
      <c r="K127" s="48">
        <v>500000</v>
      </c>
      <c r="L127" s="69"/>
      <c r="M127" s="69"/>
      <c r="N127" s="48">
        <v>500000</v>
      </c>
      <c r="O127" s="48">
        <f>370000+150</f>
        <v>370150</v>
      </c>
      <c r="P127" s="48">
        <f>370000+150</f>
        <v>370150</v>
      </c>
      <c r="Q127" s="43">
        <f t="shared" si="57"/>
        <v>500000</v>
      </c>
      <c r="R127" s="43">
        <f t="shared" si="57"/>
        <v>500000</v>
      </c>
      <c r="S127" s="44">
        <f t="shared" si="65"/>
        <v>500000</v>
      </c>
      <c r="T127" s="43">
        <f t="shared" si="47"/>
        <v>370150</v>
      </c>
      <c r="U127" s="44">
        <f t="shared" si="48"/>
        <v>370150</v>
      </c>
      <c r="V127" s="44">
        <f t="shared" si="49"/>
        <v>370150</v>
      </c>
      <c r="W127" s="43">
        <f t="shared" si="50"/>
        <v>370150</v>
      </c>
      <c r="X127" s="111">
        <v>1</v>
      </c>
      <c r="Y127" s="122">
        <f t="shared" si="61"/>
        <v>1</v>
      </c>
      <c r="Z127" s="38"/>
      <c r="AA127" s="38"/>
      <c r="AB127" s="38" t="s">
        <v>513</v>
      </c>
      <c r="AC127" s="38">
        <v>90000388087</v>
      </c>
      <c r="AD127" s="38" t="s">
        <v>491</v>
      </c>
      <c r="AE127" s="38" t="s">
        <v>548</v>
      </c>
      <c r="AF127" s="48">
        <v>12</v>
      </c>
      <c r="AG127" s="48"/>
      <c r="AH127" s="48">
        <v>143154.42000000001</v>
      </c>
      <c r="AI127" s="38"/>
      <c r="AJ127" s="50">
        <f t="shared" si="63"/>
        <v>129850</v>
      </c>
      <c r="AK127" s="50">
        <f t="shared" si="64"/>
        <v>0</v>
      </c>
      <c r="AL127" s="43">
        <v>150</v>
      </c>
      <c r="AM127" s="123" t="s">
        <v>522</v>
      </c>
      <c r="AN127" s="126"/>
      <c r="AO127" s="126"/>
      <c r="AP127" s="51" t="s">
        <v>67</v>
      </c>
      <c r="AQ127" s="51" t="s">
        <v>67</v>
      </c>
      <c r="AR127" s="129" t="s">
        <v>523</v>
      </c>
      <c r="AS127" s="128" t="s">
        <v>108</v>
      </c>
      <c r="AT127" s="51" t="s">
        <v>69</v>
      </c>
      <c r="AU127" s="51" t="s">
        <v>69</v>
      </c>
      <c r="AV127" s="51"/>
      <c r="AW127" s="51"/>
      <c r="AX127" s="51"/>
    </row>
    <row r="128" spans="1:51" s="53" customFormat="1" ht="91.5" hidden="1" customHeight="1" x14ac:dyDescent="0.25">
      <c r="A128" s="36" t="s">
        <v>56</v>
      </c>
      <c r="B128" s="38">
        <v>2014</v>
      </c>
      <c r="C128" s="38" t="s">
        <v>347</v>
      </c>
      <c r="D128" s="37" t="s">
        <v>549</v>
      </c>
      <c r="E128" s="38" t="s">
        <v>423</v>
      </c>
      <c r="F128" s="84" t="s">
        <v>167</v>
      </c>
      <c r="G128" s="90">
        <v>41983</v>
      </c>
      <c r="H128" s="90">
        <v>42133</v>
      </c>
      <c r="I128" s="84"/>
      <c r="J128" s="48">
        <v>250000</v>
      </c>
      <c r="K128" s="48">
        <v>250000</v>
      </c>
      <c r="L128" s="69"/>
      <c r="M128" s="69"/>
      <c r="N128" s="48">
        <v>250000</v>
      </c>
      <c r="O128" s="48">
        <f>249749.96+75</f>
        <v>249824.96</v>
      </c>
      <c r="P128" s="48">
        <f>249749.96+75</f>
        <v>249824.96</v>
      </c>
      <c r="Q128" s="43">
        <f t="shared" si="57"/>
        <v>250000</v>
      </c>
      <c r="R128" s="43">
        <f t="shared" si="57"/>
        <v>250000</v>
      </c>
      <c r="S128" s="44">
        <f t="shared" si="65"/>
        <v>250000</v>
      </c>
      <c r="T128" s="43">
        <f t="shared" si="47"/>
        <v>249824.96</v>
      </c>
      <c r="U128" s="44">
        <f t="shared" si="48"/>
        <v>249824.96</v>
      </c>
      <c r="V128" s="44">
        <f t="shared" si="49"/>
        <v>249824.96</v>
      </c>
      <c r="W128" s="43">
        <f t="shared" si="50"/>
        <v>249824.96</v>
      </c>
      <c r="X128" s="111">
        <v>1</v>
      </c>
      <c r="Y128" s="122">
        <f t="shared" si="61"/>
        <v>1</v>
      </c>
      <c r="Z128" s="38"/>
      <c r="AA128" s="38"/>
      <c r="AB128" s="38" t="s">
        <v>513</v>
      </c>
      <c r="AC128" s="38" t="s">
        <v>550</v>
      </c>
      <c r="AD128" s="38" t="s">
        <v>491</v>
      </c>
      <c r="AE128" s="38" t="s">
        <v>551</v>
      </c>
      <c r="AF128" s="48">
        <v>344.76</v>
      </c>
      <c r="AG128" s="48"/>
      <c r="AH128" s="48">
        <v>21579.480000000018</v>
      </c>
      <c r="AI128" s="38" t="s">
        <v>552</v>
      </c>
      <c r="AJ128" s="50">
        <f t="shared" si="63"/>
        <v>175.04000000000815</v>
      </c>
      <c r="AK128" s="50">
        <f t="shared" si="64"/>
        <v>0</v>
      </c>
      <c r="AL128" s="43">
        <v>75</v>
      </c>
      <c r="AM128" s="123" t="s">
        <v>522</v>
      </c>
      <c r="AN128" s="126"/>
      <c r="AO128" s="126"/>
      <c r="AP128" s="51" t="s">
        <v>67</v>
      </c>
      <c r="AQ128" s="51" t="s">
        <v>67</v>
      </c>
      <c r="AR128" s="129" t="s">
        <v>523</v>
      </c>
      <c r="AS128" s="128" t="s">
        <v>108</v>
      </c>
      <c r="AT128" s="51" t="s">
        <v>69</v>
      </c>
      <c r="AU128" s="51" t="s">
        <v>69</v>
      </c>
      <c r="AV128" s="51"/>
      <c r="AW128" s="51"/>
      <c r="AX128" s="51"/>
    </row>
    <row r="129" spans="1:50" s="53" customFormat="1" ht="91.5" hidden="1" customHeight="1" x14ac:dyDescent="0.25">
      <c r="A129" s="36" t="s">
        <v>56</v>
      </c>
      <c r="B129" s="38">
        <v>2014</v>
      </c>
      <c r="C129" s="38" t="s">
        <v>347</v>
      </c>
      <c r="D129" s="37" t="s">
        <v>553</v>
      </c>
      <c r="E129" s="38" t="s">
        <v>423</v>
      </c>
      <c r="F129" s="84" t="s">
        <v>167</v>
      </c>
      <c r="G129" s="90">
        <v>41983</v>
      </c>
      <c r="H129" s="90">
        <v>42133</v>
      </c>
      <c r="I129" s="84"/>
      <c r="J129" s="48">
        <v>250000</v>
      </c>
      <c r="K129" s="48">
        <v>250000</v>
      </c>
      <c r="L129" s="69"/>
      <c r="M129" s="69"/>
      <c r="N129" s="48">
        <v>250000</v>
      </c>
      <c r="O129" s="48">
        <f>249749.96+75</f>
        <v>249824.96</v>
      </c>
      <c r="P129" s="48">
        <f>249749.96+75</f>
        <v>249824.96</v>
      </c>
      <c r="Q129" s="43">
        <f t="shared" si="57"/>
        <v>250000</v>
      </c>
      <c r="R129" s="43">
        <f t="shared" si="57"/>
        <v>250000</v>
      </c>
      <c r="S129" s="44">
        <f t="shared" si="65"/>
        <v>250000</v>
      </c>
      <c r="T129" s="43">
        <f t="shared" si="47"/>
        <v>249824.96</v>
      </c>
      <c r="U129" s="44">
        <f t="shared" si="48"/>
        <v>249824.96</v>
      </c>
      <c r="V129" s="44">
        <f t="shared" si="49"/>
        <v>249824.96</v>
      </c>
      <c r="W129" s="43">
        <f t="shared" si="50"/>
        <v>249824.96</v>
      </c>
      <c r="X129" s="111">
        <v>1</v>
      </c>
      <c r="Y129" s="111">
        <f>P129/N129</f>
        <v>0.99929983999999994</v>
      </c>
      <c r="Z129" s="38"/>
      <c r="AA129" s="38"/>
      <c r="AB129" s="38" t="s">
        <v>513</v>
      </c>
      <c r="AC129" s="38">
        <v>90000378845</v>
      </c>
      <c r="AD129" s="38" t="s">
        <v>491</v>
      </c>
      <c r="AE129" s="38" t="s">
        <v>554</v>
      </c>
      <c r="AF129" s="48">
        <v>344.65</v>
      </c>
      <c r="AG129" s="48"/>
      <c r="AH129" s="48">
        <v>21579.369999999988</v>
      </c>
      <c r="AI129" s="38" t="s">
        <v>552</v>
      </c>
      <c r="AJ129" s="50">
        <f t="shared" si="63"/>
        <v>175.04000000000815</v>
      </c>
      <c r="AK129" s="50">
        <f t="shared" si="64"/>
        <v>0</v>
      </c>
      <c r="AL129" s="43">
        <v>75</v>
      </c>
      <c r="AM129" s="123" t="s">
        <v>522</v>
      </c>
      <c r="AN129" s="126"/>
      <c r="AO129" s="126"/>
      <c r="AP129" s="51" t="s">
        <v>67</v>
      </c>
      <c r="AQ129" s="51" t="s">
        <v>67</v>
      </c>
      <c r="AR129" s="129" t="s">
        <v>523</v>
      </c>
      <c r="AS129" s="128" t="s">
        <v>108</v>
      </c>
      <c r="AT129" s="51" t="s">
        <v>69</v>
      </c>
      <c r="AU129" s="51" t="s">
        <v>69</v>
      </c>
      <c r="AV129" s="51"/>
      <c r="AW129" s="51"/>
      <c r="AX129" s="51"/>
    </row>
    <row r="130" spans="1:50" s="53" customFormat="1" ht="51" hidden="1" customHeight="1" x14ac:dyDescent="0.25">
      <c r="A130" s="36" t="s">
        <v>56</v>
      </c>
      <c r="B130" s="38">
        <v>2014</v>
      </c>
      <c r="C130" s="38" t="s">
        <v>347</v>
      </c>
      <c r="D130" s="37" t="s">
        <v>555</v>
      </c>
      <c r="E130" s="38" t="s">
        <v>89</v>
      </c>
      <c r="F130" s="38" t="s">
        <v>90</v>
      </c>
      <c r="G130" s="90">
        <v>42017</v>
      </c>
      <c r="H130" s="90" t="s">
        <v>556</v>
      </c>
      <c r="I130" s="84"/>
      <c r="J130" s="48">
        <v>1600000</v>
      </c>
      <c r="K130" s="48">
        <v>1600000</v>
      </c>
      <c r="L130" s="69"/>
      <c r="M130" s="69"/>
      <c r="N130" s="48">
        <v>1600000</v>
      </c>
      <c r="O130" s="48">
        <v>756638.27</v>
      </c>
      <c r="P130" s="48">
        <f>685885.88+1600</f>
        <v>687485.88</v>
      </c>
      <c r="Q130" s="43">
        <f t="shared" si="57"/>
        <v>1600000</v>
      </c>
      <c r="R130" s="43">
        <f t="shared" si="57"/>
        <v>1600000</v>
      </c>
      <c r="S130" s="44">
        <f t="shared" si="65"/>
        <v>1600000</v>
      </c>
      <c r="T130" s="43">
        <f t="shared" si="47"/>
        <v>756638.27</v>
      </c>
      <c r="U130" s="44">
        <f t="shared" si="48"/>
        <v>687485.88</v>
      </c>
      <c r="V130" s="44">
        <f t="shared" si="49"/>
        <v>687485.88</v>
      </c>
      <c r="W130" s="43">
        <f t="shared" si="50"/>
        <v>687485.88</v>
      </c>
      <c r="X130" s="111">
        <v>1</v>
      </c>
      <c r="Y130" s="122">
        <f>W130/T130</f>
        <v>0.9086057463099243</v>
      </c>
      <c r="Z130" s="38"/>
      <c r="AA130" s="38"/>
      <c r="AB130" s="38" t="s">
        <v>301</v>
      </c>
      <c r="AC130" s="38" t="s">
        <v>557</v>
      </c>
      <c r="AD130" s="38" t="s">
        <v>445</v>
      </c>
      <c r="AE130" s="38" t="s">
        <v>558</v>
      </c>
      <c r="AF130" s="48">
        <v>5913.94</v>
      </c>
      <c r="AG130" s="48"/>
      <c r="AH130" s="48">
        <v>1233662.98</v>
      </c>
      <c r="AI130" s="38" t="s">
        <v>559</v>
      </c>
      <c r="AJ130" s="50">
        <f t="shared" si="63"/>
        <v>843361.73</v>
      </c>
      <c r="AK130" s="50">
        <f t="shared" si="64"/>
        <v>69152.390000000014</v>
      </c>
      <c r="AL130" s="43">
        <f>J130*0.001</f>
        <v>1600</v>
      </c>
      <c r="AM130" s="43"/>
      <c r="AN130" s="43">
        <v>912514.12</v>
      </c>
      <c r="AO130" s="43">
        <f>931081.99-AN130</f>
        <v>18567.869999999995</v>
      </c>
      <c r="AP130" s="51" t="s">
        <v>67</v>
      </c>
      <c r="AQ130" s="51" t="s">
        <v>67</v>
      </c>
      <c r="AR130" s="91" t="s">
        <v>407</v>
      </c>
      <c r="AS130" s="51" t="s">
        <v>108</v>
      </c>
      <c r="AT130" s="51"/>
      <c r="AU130" s="51"/>
      <c r="AV130" s="51"/>
      <c r="AW130" s="51"/>
      <c r="AX130" s="51"/>
    </row>
    <row r="131" spans="1:50" s="53" customFormat="1" ht="37.5" hidden="1" customHeight="1" x14ac:dyDescent="0.25">
      <c r="A131" s="36" t="s">
        <v>56</v>
      </c>
      <c r="B131" s="38">
        <v>2014</v>
      </c>
      <c r="C131" s="38" t="s">
        <v>560</v>
      </c>
      <c r="D131" s="37" t="s">
        <v>561</v>
      </c>
      <c r="E131" s="38" t="s">
        <v>89</v>
      </c>
      <c r="F131" s="38" t="s">
        <v>90</v>
      </c>
      <c r="G131" s="90">
        <v>42045</v>
      </c>
      <c r="H131" s="90">
        <v>42224</v>
      </c>
      <c r="I131" s="84"/>
      <c r="J131" s="48">
        <v>6000000</v>
      </c>
      <c r="K131" s="48">
        <v>6000000</v>
      </c>
      <c r="L131" s="69"/>
      <c r="M131" s="69"/>
      <c r="N131" s="48">
        <v>6000000</v>
      </c>
      <c r="O131" s="48">
        <f>1064554.39+1501110.42+1705702.99+6000</f>
        <v>4277367.8</v>
      </c>
      <c r="P131" s="48">
        <v>4056379.05</v>
      </c>
      <c r="Q131" s="43">
        <f t="shared" si="57"/>
        <v>6000000</v>
      </c>
      <c r="R131" s="43">
        <f t="shared" si="57"/>
        <v>6000000</v>
      </c>
      <c r="S131" s="44">
        <f t="shared" si="65"/>
        <v>6000000</v>
      </c>
      <c r="T131" s="43">
        <f t="shared" si="47"/>
        <v>4277367.8</v>
      </c>
      <c r="U131" s="44">
        <f t="shared" si="48"/>
        <v>4056379.05</v>
      </c>
      <c r="V131" s="44">
        <f t="shared" si="49"/>
        <v>4056379.05</v>
      </c>
      <c r="W131" s="43">
        <f t="shared" si="50"/>
        <v>4056379.05</v>
      </c>
      <c r="X131" s="111">
        <v>1</v>
      </c>
      <c r="Y131" s="122">
        <f>W131/T131</f>
        <v>0.94833534072052439</v>
      </c>
      <c r="Z131" s="38"/>
      <c r="AA131" s="38" t="s">
        <v>90</v>
      </c>
      <c r="AB131" s="38" t="s">
        <v>301</v>
      </c>
      <c r="AC131" s="38" t="s">
        <v>562</v>
      </c>
      <c r="AD131" s="38" t="s">
        <v>445</v>
      </c>
      <c r="AE131" s="38" t="s">
        <v>563</v>
      </c>
      <c r="AF131" s="48">
        <v>51272.14</v>
      </c>
      <c r="AG131" s="48"/>
      <c r="AH131" s="48">
        <v>2696774.67</v>
      </c>
      <c r="AI131" s="38" t="s">
        <v>564</v>
      </c>
      <c r="AJ131" s="50">
        <f>K131-O131</f>
        <v>1722632.2000000002</v>
      </c>
      <c r="AK131" s="50">
        <f>O131-P131</f>
        <v>220988.75</v>
      </c>
      <c r="AL131" s="43">
        <f>J131*0.001</f>
        <v>6000</v>
      </c>
      <c r="AM131" s="43"/>
      <c r="AN131" s="43">
        <v>899100</v>
      </c>
      <c r="AO131" s="43"/>
      <c r="AP131" s="51" t="s">
        <v>67</v>
      </c>
      <c r="AQ131" s="51" t="s">
        <v>67</v>
      </c>
      <c r="AR131" s="91" t="s">
        <v>443</v>
      </c>
      <c r="AS131" s="51" t="s">
        <v>90</v>
      </c>
      <c r="AT131" s="51"/>
      <c r="AU131" s="51"/>
      <c r="AV131" s="51"/>
      <c r="AW131" s="51"/>
      <c r="AX131" s="51"/>
    </row>
    <row r="132" spans="1:50" s="53" customFormat="1" ht="49.5" hidden="1" customHeight="1" x14ac:dyDescent="0.25">
      <c r="A132" s="36" t="s">
        <v>56</v>
      </c>
      <c r="B132" s="38">
        <v>2014</v>
      </c>
      <c r="C132" s="38" t="s">
        <v>93</v>
      </c>
      <c r="D132" s="37" t="s">
        <v>565</v>
      </c>
      <c r="E132" s="38" t="s">
        <v>89</v>
      </c>
      <c r="F132" s="38" t="s">
        <v>90</v>
      </c>
      <c r="G132" s="90">
        <v>42046</v>
      </c>
      <c r="H132" s="90" t="s">
        <v>566</v>
      </c>
      <c r="I132" s="84"/>
      <c r="J132" s="48">
        <v>4500000</v>
      </c>
      <c r="K132" s="48">
        <v>4500000</v>
      </c>
      <c r="L132" s="69"/>
      <c r="M132" s="69"/>
      <c r="N132" s="48">
        <v>4500000</v>
      </c>
      <c r="O132" s="48">
        <f>1227375.57+1232946.02+464846.39+4500</f>
        <v>2929667.98</v>
      </c>
      <c r="P132" s="48">
        <v>2190312.9700000002</v>
      </c>
      <c r="Q132" s="43">
        <f t="shared" si="57"/>
        <v>4500000</v>
      </c>
      <c r="R132" s="43">
        <f t="shared" si="57"/>
        <v>4500000</v>
      </c>
      <c r="S132" s="44">
        <f t="shared" si="65"/>
        <v>4500000</v>
      </c>
      <c r="T132" s="43">
        <f t="shared" si="47"/>
        <v>2929667.98</v>
      </c>
      <c r="U132" s="44">
        <f t="shared" si="48"/>
        <v>2190312.9700000002</v>
      </c>
      <c r="V132" s="44">
        <f t="shared" si="49"/>
        <v>2190312.9700000002</v>
      </c>
      <c r="W132" s="43">
        <f t="shared" si="50"/>
        <v>2190312.9700000002</v>
      </c>
      <c r="X132" s="111">
        <v>1</v>
      </c>
      <c r="Y132" s="122">
        <f>W132/T132</f>
        <v>0.74763180843448351</v>
      </c>
      <c r="Z132" s="38"/>
      <c r="AA132" s="38" t="s">
        <v>90</v>
      </c>
      <c r="AB132" s="38" t="s">
        <v>301</v>
      </c>
      <c r="AC132" s="38" t="s">
        <v>567</v>
      </c>
      <c r="AD132" s="38" t="s">
        <v>445</v>
      </c>
      <c r="AE132" s="38" t="s">
        <v>568</v>
      </c>
      <c r="AF132" s="48">
        <v>17226.61</v>
      </c>
      <c r="AG132" s="48"/>
      <c r="AH132" s="48">
        <v>3165442.76</v>
      </c>
      <c r="AI132" s="38" t="s">
        <v>569</v>
      </c>
      <c r="AJ132" s="50">
        <f t="shared" si="63"/>
        <v>1570332.02</v>
      </c>
      <c r="AK132" s="50">
        <f t="shared" si="64"/>
        <v>739355.00999999978</v>
      </c>
      <c r="AL132" s="43">
        <f>J132*0.001</f>
        <v>4500</v>
      </c>
      <c r="AM132" s="43"/>
      <c r="AN132" s="43"/>
      <c r="AO132" s="43"/>
      <c r="AP132" s="51" t="s">
        <v>67</v>
      </c>
      <c r="AQ132" s="51" t="s">
        <v>67</v>
      </c>
      <c r="AR132" s="91" t="s">
        <v>443</v>
      </c>
      <c r="AS132" s="51" t="s">
        <v>90</v>
      </c>
      <c r="AT132" s="51"/>
      <c r="AU132" s="51"/>
      <c r="AV132" s="51"/>
      <c r="AW132" s="51"/>
      <c r="AX132" s="51"/>
    </row>
    <row r="133" spans="1:50" s="53" customFormat="1" ht="47.25" hidden="1" customHeight="1" x14ac:dyDescent="0.25">
      <c r="A133" s="36" t="s">
        <v>56</v>
      </c>
      <c r="B133" s="38">
        <v>2014</v>
      </c>
      <c r="C133" s="38" t="s">
        <v>570</v>
      </c>
      <c r="D133" s="37" t="s">
        <v>571</v>
      </c>
      <c r="E133" s="38" t="s">
        <v>89</v>
      </c>
      <c r="F133" s="38" t="s">
        <v>90</v>
      </c>
      <c r="G133" s="90">
        <v>42177</v>
      </c>
      <c r="H133" s="90">
        <v>42296</v>
      </c>
      <c r="I133" s="84"/>
      <c r="J133" s="48">
        <v>4000000</v>
      </c>
      <c r="K133" s="48">
        <v>4000000</v>
      </c>
      <c r="L133" s="69"/>
      <c r="M133" s="69"/>
      <c r="N133" s="48">
        <v>4000000</v>
      </c>
      <c r="O133" s="48">
        <v>505280.89</v>
      </c>
      <c r="P133" s="48">
        <f>501280.89+4000</f>
        <v>505280.89</v>
      </c>
      <c r="Q133" s="43">
        <f t="shared" si="57"/>
        <v>4000000</v>
      </c>
      <c r="R133" s="43">
        <f t="shared" si="57"/>
        <v>4000000</v>
      </c>
      <c r="S133" s="44">
        <f t="shared" si="65"/>
        <v>4000000</v>
      </c>
      <c r="T133" s="43">
        <f t="shared" si="47"/>
        <v>505280.89</v>
      </c>
      <c r="U133" s="44">
        <f t="shared" si="48"/>
        <v>505280.89</v>
      </c>
      <c r="V133" s="44">
        <f t="shared" si="49"/>
        <v>505280.89</v>
      </c>
      <c r="W133" s="43">
        <f t="shared" si="50"/>
        <v>505280.89</v>
      </c>
      <c r="X133" s="111">
        <v>1</v>
      </c>
      <c r="Y133" s="122">
        <f>W133/T133</f>
        <v>1</v>
      </c>
      <c r="Z133" s="38"/>
      <c r="AA133" s="38" t="s">
        <v>90</v>
      </c>
      <c r="AB133" s="38" t="s">
        <v>301</v>
      </c>
      <c r="AC133" s="38" t="s">
        <v>572</v>
      </c>
      <c r="AD133" s="38" t="s">
        <v>445</v>
      </c>
      <c r="AE133" s="38" t="s">
        <v>573</v>
      </c>
      <c r="AF133" s="48">
        <v>53196.71</v>
      </c>
      <c r="AG133" s="48"/>
      <c r="AH133" s="48">
        <v>3898812.44</v>
      </c>
      <c r="AI133" s="38" t="s">
        <v>569</v>
      </c>
      <c r="AJ133" s="50">
        <f t="shared" si="63"/>
        <v>3494719.11</v>
      </c>
      <c r="AK133" s="50">
        <f t="shared" si="64"/>
        <v>0</v>
      </c>
      <c r="AL133" s="43">
        <f>J133*0.001</f>
        <v>4000</v>
      </c>
      <c r="AM133" s="43"/>
      <c r="AN133" s="43">
        <v>3494719.11</v>
      </c>
      <c r="AO133" s="43"/>
      <c r="AP133" s="51" t="s">
        <v>67</v>
      </c>
      <c r="AQ133" s="51" t="s">
        <v>67</v>
      </c>
      <c r="AR133" s="91" t="s">
        <v>443</v>
      </c>
      <c r="AS133" s="51" t="s">
        <v>90</v>
      </c>
      <c r="AT133" s="51"/>
      <c r="AU133" s="51"/>
      <c r="AV133" s="51"/>
      <c r="AW133" s="51"/>
      <c r="AX133" s="51"/>
    </row>
    <row r="134" spans="1:50" s="53" customFormat="1" ht="34.5" hidden="1" customHeight="1" x14ac:dyDescent="0.25">
      <c r="A134" s="36" t="s">
        <v>56</v>
      </c>
      <c r="B134" s="38">
        <v>2014</v>
      </c>
      <c r="C134" s="38" t="s">
        <v>93</v>
      </c>
      <c r="D134" s="37" t="s">
        <v>574</v>
      </c>
      <c r="E134" s="38" t="s">
        <v>89</v>
      </c>
      <c r="F134" s="38" t="s">
        <v>90</v>
      </c>
      <c r="G134" s="90">
        <v>42045</v>
      </c>
      <c r="H134" s="90">
        <v>42254</v>
      </c>
      <c r="I134" s="84"/>
      <c r="J134" s="48">
        <v>4700000</v>
      </c>
      <c r="K134" s="48">
        <v>4700000</v>
      </c>
      <c r="L134" s="69"/>
      <c r="M134" s="69"/>
      <c r="N134" s="48">
        <v>4700000</v>
      </c>
      <c r="O134" s="48">
        <f>1281054.4+979038.42+1271824.15+4700</f>
        <v>3536616.9699999997</v>
      </c>
      <c r="P134" s="48">
        <v>3521751.02</v>
      </c>
      <c r="Q134" s="43">
        <f t="shared" si="57"/>
        <v>4700000</v>
      </c>
      <c r="R134" s="43">
        <f t="shared" si="57"/>
        <v>4700000</v>
      </c>
      <c r="S134" s="44">
        <f t="shared" si="65"/>
        <v>4700000</v>
      </c>
      <c r="T134" s="43">
        <f t="shared" si="47"/>
        <v>3536616.9699999997</v>
      </c>
      <c r="U134" s="44">
        <f t="shared" si="48"/>
        <v>3521751.02</v>
      </c>
      <c r="V134" s="44">
        <f t="shared" si="49"/>
        <v>3521751.02</v>
      </c>
      <c r="W134" s="43">
        <f t="shared" si="50"/>
        <v>3521751.02</v>
      </c>
      <c r="X134" s="111">
        <v>1</v>
      </c>
      <c r="Y134" s="122">
        <f>W134/T134</f>
        <v>0.99579656204612976</v>
      </c>
      <c r="Z134" s="38"/>
      <c r="AA134" s="38" t="s">
        <v>90</v>
      </c>
      <c r="AB134" s="38" t="s">
        <v>301</v>
      </c>
      <c r="AC134" s="38" t="s">
        <v>575</v>
      </c>
      <c r="AD134" s="38" t="s">
        <v>445</v>
      </c>
      <c r="AE134" s="38" t="s">
        <v>576</v>
      </c>
      <c r="AF134" s="48">
        <v>44475.57</v>
      </c>
      <c r="AG134" s="48"/>
      <c r="AH134" s="48">
        <v>2190204.7200000002</v>
      </c>
      <c r="AI134" s="38" t="s">
        <v>564</v>
      </c>
      <c r="AJ134" s="50">
        <f t="shared" si="63"/>
        <v>1163383.0300000003</v>
      </c>
      <c r="AK134" s="50">
        <f t="shared" si="64"/>
        <v>14865.949999999721</v>
      </c>
      <c r="AL134" s="43">
        <f>J134*0.001</f>
        <v>4700</v>
      </c>
      <c r="AM134" s="43"/>
      <c r="AN134" s="43"/>
      <c r="AO134" s="43"/>
      <c r="AP134" s="51" t="s">
        <v>67</v>
      </c>
      <c r="AQ134" s="51" t="s">
        <v>67</v>
      </c>
      <c r="AR134" s="51" t="s">
        <v>577</v>
      </c>
      <c r="AS134" s="51" t="s">
        <v>90</v>
      </c>
      <c r="AT134" s="51"/>
      <c r="AU134" s="51"/>
      <c r="AV134" s="51"/>
      <c r="AW134" s="51"/>
      <c r="AX134" s="51"/>
    </row>
    <row r="135" spans="1:50" s="53" customFormat="1" ht="35.25" hidden="1" customHeight="1" x14ac:dyDescent="0.25">
      <c r="A135" s="36" t="s">
        <v>56</v>
      </c>
      <c r="B135" s="38">
        <v>2014</v>
      </c>
      <c r="C135" s="38" t="s">
        <v>560</v>
      </c>
      <c r="D135" s="37" t="s">
        <v>578</v>
      </c>
      <c r="E135" s="38" t="s">
        <v>423</v>
      </c>
      <c r="F135" s="38" t="s">
        <v>108</v>
      </c>
      <c r="G135" s="90">
        <v>42004</v>
      </c>
      <c r="H135" s="90">
        <v>42205</v>
      </c>
      <c r="I135" s="84"/>
      <c r="J135" s="48">
        <v>1500000</v>
      </c>
      <c r="K135" s="48">
        <v>1500000</v>
      </c>
      <c r="L135" s="69"/>
      <c r="M135" s="69"/>
      <c r="N135" s="48">
        <v>1500000</v>
      </c>
      <c r="O135" s="48">
        <f>1467000+1500</f>
        <v>1468500</v>
      </c>
      <c r="P135" s="48">
        <f>1467000+1500</f>
        <v>1468500</v>
      </c>
      <c r="Q135" s="43">
        <f t="shared" si="57"/>
        <v>1500000</v>
      </c>
      <c r="R135" s="43">
        <f t="shared" si="57"/>
        <v>1500000</v>
      </c>
      <c r="S135" s="44">
        <f t="shared" si="65"/>
        <v>1500000</v>
      </c>
      <c r="T135" s="43">
        <f t="shared" si="47"/>
        <v>1468500</v>
      </c>
      <c r="U135" s="44">
        <f t="shared" si="48"/>
        <v>1468500</v>
      </c>
      <c r="V135" s="44">
        <f t="shared" si="49"/>
        <v>1468500</v>
      </c>
      <c r="W135" s="43">
        <f t="shared" si="50"/>
        <v>1468500</v>
      </c>
      <c r="X135" s="111">
        <v>1</v>
      </c>
      <c r="Y135" s="122">
        <v>1</v>
      </c>
      <c r="Z135" s="38"/>
      <c r="AA135" s="38"/>
      <c r="AB135" s="38" t="s">
        <v>301</v>
      </c>
      <c r="AC135" s="38" t="s">
        <v>579</v>
      </c>
      <c r="AD135" s="38" t="s">
        <v>580</v>
      </c>
      <c r="AE135" s="38" t="s">
        <v>581</v>
      </c>
      <c r="AF135" s="48">
        <v>0</v>
      </c>
      <c r="AG135" s="48"/>
      <c r="AH135" s="48">
        <f t="shared" ref="AH135:AH136" si="66">N135-P135</f>
        <v>31500</v>
      </c>
      <c r="AI135" s="38" t="s">
        <v>582</v>
      </c>
      <c r="AJ135" s="50">
        <f t="shared" si="63"/>
        <v>31500</v>
      </c>
      <c r="AK135" s="50">
        <f t="shared" si="64"/>
        <v>0</v>
      </c>
      <c r="AL135" s="43">
        <v>1500</v>
      </c>
      <c r="AM135" s="123" t="s">
        <v>583</v>
      </c>
      <c r="AN135" s="43"/>
      <c r="AO135" s="43"/>
      <c r="AP135" s="51" t="s">
        <v>67</v>
      </c>
      <c r="AQ135" s="51" t="s">
        <v>67</v>
      </c>
      <c r="AR135" s="51" t="s">
        <v>68</v>
      </c>
      <c r="AS135" s="51"/>
      <c r="AT135" s="51" t="s">
        <v>69</v>
      </c>
      <c r="AU135" s="51" t="s">
        <v>69</v>
      </c>
      <c r="AV135" s="51"/>
      <c r="AW135" s="51"/>
      <c r="AX135" s="51"/>
    </row>
    <row r="136" spans="1:50" s="53" customFormat="1" ht="30" hidden="1" customHeight="1" x14ac:dyDescent="0.25">
      <c r="A136" s="36" t="s">
        <v>56</v>
      </c>
      <c r="B136" s="38">
        <v>2014</v>
      </c>
      <c r="C136" s="38" t="s">
        <v>61</v>
      </c>
      <c r="D136" s="37" t="s">
        <v>584</v>
      </c>
      <c r="E136" s="38" t="s">
        <v>423</v>
      </c>
      <c r="F136" s="38" t="s">
        <v>108</v>
      </c>
      <c r="G136" s="90">
        <v>41995</v>
      </c>
      <c r="H136" s="90">
        <v>42144</v>
      </c>
      <c r="I136" s="84"/>
      <c r="J136" s="48">
        <v>600000</v>
      </c>
      <c r="K136" s="48">
        <v>600000</v>
      </c>
      <c r="L136" s="69"/>
      <c r="M136" s="69"/>
      <c r="N136" s="48">
        <v>600000</v>
      </c>
      <c r="O136" s="48">
        <f>591600+600</f>
        <v>592200</v>
      </c>
      <c r="P136" s="48">
        <f>591600+600</f>
        <v>592200</v>
      </c>
      <c r="Q136" s="43">
        <f t="shared" si="57"/>
        <v>600000</v>
      </c>
      <c r="R136" s="43">
        <f t="shared" si="57"/>
        <v>600000</v>
      </c>
      <c r="S136" s="44">
        <f t="shared" si="65"/>
        <v>600000</v>
      </c>
      <c r="T136" s="43">
        <f t="shared" si="47"/>
        <v>592200</v>
      </c>
      <c r="U136" s="44">
        <f t="shared" si="48"/>
        <v>592200</v>
      </c>
      <c r="V136" s="44">
        <f t="shared" si="49"/>
        <v>592200</v>
      </c>
      <c r="W136" s="43">
        <f t="shared" si="50"/>
        <v>592200</v>
      </c>
      <c r="X136" s="111">
        <v>1</v>
      </c>
      <c r="Y136" s="122">
        <f>W136/T136</f>
        <v>1</v>
      </c>
      <c r="Z136" s="38"/>
      <c r="AA136" s="38"/>
      <c r="AB136" s="38" t="s">
        <v>301</v>
      </c>
      <c r="AC136" s="38" t="s">
        <v>585</v>
      </c>
      <c r="AD136" s="38" t="s">
        <v>586</v>
      </c>
      <c r="AE136" s="38" t="s">
        <v>587</v>
      </c>
      <c r="AF136" s="48">
        <v>0</v>
      </c>
      <c r="AG136" s="48"/>
      <c r="AH136" s="48">
        <f t="shared" si="66"/>
        <v>7800</v>
      </c>
      <c r="AI136" s="38"/>
      <c r="AJ136" s="50">
        <f t="shared" si="63"/>
        <v>7800</v>
      </c>
      <c r="AK136" s="50">
        <f t="shared" si="64"/>
        <v>0</v>
      </c>
      <c r="AL136" s="43">
        <v>600</v>
      </c>
      <c r="AM136" s="123" t="s">
        <v>583</v>
      </c>
      <c r="AN136" s="43"/>
      <c r="AO136" s="43"/>
      <c r="AP136" s="51" t="s">
        <v>67</v>
      </c>
      <c r="AQ136" s="51" t="s">
        <v>67</v>
      </c>
      <c r="AR136" s="51" t="s">
        <v>68</v>
      </c>
      <c r="AS136" s="51"/>
      <c r="AT136" s="51" t="s">
        <v>69</v>
      </c>
      <c r="AU136" s="51" t="s">
        <v>69</v>
      </c>
      <c r="AV136" s="51"/>
      <c r="AW136" s="51"/>
      <c r="AX136" s="51"/>
    </row>
    <row r="137" spans="1:50" s="53" customFormat="1" ht="60" hidden="1" customHeight="1" x14ac:dyDescent="0.25">
      <c r="A137" s="130" t="s">
        <v>56</v>
      </c>
      <c r="B137" s="38">
        <v>2015</v>
      </c>
      <c r="C137" s="38" t="s">
        <v>61</v>
      </c>
      <c r="D137" s="37" t="s">
        <v>588</v>
      </c>
      <c r="E137" s="38" t="s">
        <v>589</v>
      </c>
      <c r="F137" s="84" t="s">
        <v>167</v>
      </c>
      <c r="G137" s="121" t="s">
        <v>590</v>
      </c>
      <c r="H137" s="121" t="s">
        <v>591</v>
      </c>
      <c r="I137" s="104">
        <v>68796</v>
      </c>
      <c r="J137" s="48">
        <f>J138+J139+J140</f>
        <v>33475000</v>
      </c>
      <c r="K137" s="48">
        <f>K138+K139+K140</f>
        <v>12812175</v>
      </c>
      <c r="L137" s="69">
        <v>0</v>
      </c>
      <c r="M137" s="69">
        <v>0</v>
      </c>
      <c r="N137" s="48">
        <v>6406087.5</v>
      </c>
      <c r="O137" s="48">
        <v>12812175</v>
      </c>
      <c r="P137" s="48">
        <v>6406087.5</v>
      </c>
      <c r="Q137" s="43">
        <f>J137</f>
        <v>33475000</v>
      </c>
      <c r="R137" s="43">
        <f>K137</f>
        <v>12812175</v>
      </c>
      <c r="S137" s="44">
        <f>R137</f>
        <v>12812175</v>
      </c>
      <c r="T137" s="43">
        <f>O137</f>
        <v>12812175</v>
      </c>
      <c r="U137" s="44">
        <f>V137</f>
        <v>6406087.5</v>
      </c>
      <c r="V137" s="44">
        <f>P137</f>
        <v>6406087.5</v>
      </c>
      <c r="W137" s="44">
        <f>V137</f>
        <v>6406087.5</v>
      </c>
      <c r="X137" s="111">
        <f t="shared" ref="X137:X153" si="67">+V137/T137</f>
        <v>0.5</v>
      </c>
      <c r="Y137" s="122">
        <f>W137/T137</f>
        <v>0.5</v>
      </c>
      <c r="Z137" s="38" t="s">
        <v>592</v>
      </c>
      <c r="AA137" s="38" t="s">
        <v>593</v>
      </c>
      <c r="AB137" s="38" t="s">
        <v>594</v>
      </c>
      <c r="AC137" s="109" t="s">
        <v>595</v>
      </c>
      <c r="AD137" s="38" t="s">
        <v>596</v>
      </c>
      <c r="AE137" s="109" t="s">
        <v>597</v>
      </c>
      <c r="AF137" s="48">
        <v>16.8</v>
      </c>
      <c r="AG137" s="48"/>
      <c r="AH137" s="48">
        <v>6406087.5</v>
      </c>
      <c r="AI137" s="38"/>
      <c r="AJ137" s="50">
        <f t="shared" si="63"/>
        <v>0</v>
      </c>
      <c r="AK137" s="50">
        <f t="shared" si="64"/>
        <v>6406087.5</v>
      </c>
      <c r="AL137" s="43">
        <f>J137*0.001</f>
        <v>33475</v>
      </c>
      <c r="AM137" s="43"/>
      <c r="AN137" s="43">
        <v>0</v>
      </c>
      <c r="AO137" s="43"/>
      <c r="AP137" s="85"/>
      <c r="AQ137" s="51" t="s">
        <v>273</v>
      </c>
      <c r="AR137" s="51"/>
      <c r="AS137" s="51"/>
      <c r="AT137" s="51"/>
      <c r="AU137" s="51"/>
      <c r="AV137" s="51"/>
      <c r="AW137" s="51"/>
      <c r="AX137" s="51"/>
    </row>
    <row r="138" spans="1:50" s="53" customFormat="1" ht="30" hidden="1" x14ac:dyDescent="0.25">
      <c r="A138" s="132"/>
      <c r="B138" s="38">
        <v>2015</v>
      </c>
      <c r="C138" s="38" t="s">
        <v>61</v>
      </c>
      <c r="D138" s="120" t="s">
        <v>598</v>
      </c>
      <c r="E138" s="38"/>
      <c r="F138" s="84" t="s">
        <v>167</v>
      </c>
      <c r="G138" s="131"/>
      <c r="H138" s="131"/>
      <c r="I138" s="104"/>
      <c r="J138" s="48">
        <v>4450000</v>
      </c>
      <c r="K138" s="48">
        <v>0</v>
      </c>
      <c r="L138" s="69"/>
      <c r="M138" s="69"/>
      <c r="N138" s="48"/>
      <c r="O138" s="48"/>
      <c r="P138" s="48"/>
      <c r="Q138" s="43"/>
      <c r="R138" s="43"/>
      <c r="S138" s="44"/>
      <c r="T138" s="43"/>
      <c r="U138" s="44"/>
      <c r="V138" s="44"/>
      <c r="W138" s="44"/>
      <c r="X138" s="111"/>
      <c r="Y138" s="122"/>
      <c r="Z138" s="38"/>
      <c r="AA138" s="38"/>
      <c r="AB138" s="38"/>
      <c r="AC138" s="109"/>
      <c r="AD138" s="38"/>
      <c r="AE138" s="109"/>
      <c r="AF138" s="48"/>
      <c r="AG138" s="48"/>
      <c r="AH138" s="48"/>
      <c r="AI138" s="38"/>
      <c r="AJ138" s="50"/>
      <c r="AK138" s="50"/>
      <c r="AL138" s="43"/>
      <c r="AM138" s="43"/>
      <c r="AN138" s="43"/>
      <c r="AO138" s="43"/>
      <c r="AP138" s="85"/>
      <c r="AQ138" s="51"/>
      <c r="AR138" s="51"/>
      <c r="AS138" s="51"/>
      <c r="AT138" s="51"/>
      <c r="AU138" s="51"/>
      <c r="AV138" s="51"/>
      <c r="AW138" s="51"/>
      <c r="AX138" s="51"/>
    </row>
    <row r="139" spans="1:50" s="53" customFormat="1" ht="45" hidden="1" x14ac:dyDescent="0.25">
      <c r="A139" s="132"/>
      <c r="B139" s="38">
        <v>2015</v>
      </c>
      <c r="C139" s="38" t="s">
        <v>61</v>
      </c>
      <c r="D139" s="120" t="s">
        <v>599</v>
      </c>
      <c r="E139" s="38"/>
      <c r="F139" s="84" t="s">
        <v>167</v>
      </c>
      <c r="G139" s="131"/>
      <c r="H139" s="131"/>
      <c r="I139" s="104"/>
      <c r="J139" s="48">
        <v>2200000</v>
      </c>
      <c r="K139" s="48">
        <v>0</v>
      </c>
      <c r="L139" s="69"/>
      <c r="M139" s="69"/>
      <c r="N139" s="48"/>
      <c r="O139" s="48"/>
      <c r="P139" s="48"/>
      <c r="Q139" s="43"/>
      <c r="R139" s="43"/>
      <c r="S139" s="44"/>
      <c r="T139" s="43"/>
      <c r="U139" s="44"/>
      <c r="V139" s="44"/>
      <c r="W139" s="44"/>
      <c r="X139" s="111"/>
      <c r="Y139" s="122"/>
      <c r="Z139" s="38"/>
      <c r="AA139" s="38"/>
      <c r="AB139" s="38"/>
      <c r="AC139" s="109"/>
      <c r="AD139" s="38"/>
      <c r="AE139" s="109"/>
      <c r="AF139" s="48"/>
      <c r="AG139" s="48"/>
      <c r="AH139" s="48"/>
      <c r="AI139" s="38"/>
      <c r="AJ139" s="50"/>
      <c r="AK139" s="50"/>
      <c r="AL139" s="43"/>
      <c r="AM139" s="43"/>
      <c r="AN139" s="43"/>
      <c r="AO139" s="43"/>
      <c r="AP139" s="85"/>
      <c r="AQ139" s="51"/>
      <c r="AR139" s="51"/>
      <c r="AS139" s="51"/>
      <c r="AT139" s="51"/>
      <c r="AU139" s="51"/>
      <c r="AV139" s="51"/>
      <c r="AW139" s="51"/>
      <c r="AX139" s="51"/>
    </row>
    <row r="140" spans="1:50" s="53" customFormat="1" ht="30" hidden="1" x14ac:dyDescent="0.25">
      <c r="A140" s="133"/>
      <c r="B140" s="38">
        <v>2015</v>
      </c>
      <c r="C140" s="38" t="s">
        <v>61</v>
      </c>
      <c r="D140" s="120" t="s">
        <v>600</v>
      </c>
      <c r="E140" s="38"/>
      <c r="F140" s="84" t="s">
        <v>167</v>
      </c>
      <c r="G140" s="131"/>
      <c r="H140" s="131"/>
      <c r="I140" s="104"/>
      <c r="J140" s="48">
        <v>26825000</v>
      </c>
      <c r="K140" s="48">
        <v>12812175</v>
      </c>
      <c r="L140" s="69"/>
      <c r="M140" s="69"/>
      <c r="N140" s="48"/>
      <c r="O140" s="48"/>
      <c r="P140" s="48"/>
      <c r="Q140" s="43"/>
      <c r="R140" s="43"/>
      <c r="S140" s="44"/>
      <c r="T140" s="43"/>
      <c r="U140" s="44"/>
      <c r="V140" s="44"/>
      <c r="W140" s="44"/>
      <c r="X140" s="111"/>
      <c r="Y140" s="122"/>
      <c r="Z140" s="38"/>
      <c r="AA140" s="38"/>
      <c r="AB140" s="38"/>
      <c r="AC140" s="109"/>
      <c r="AD140" s="38"/>
      <c r="AE140" s="109"/>
      <c r="AF140" s="48"/>
      <c r="AG140" s="48"/>
      <c r="AH140" s="48"/>
      <c r="AI140" s="38"/>
      <c r="AJ140" s="50"/>
      <c r="AK140" s="50"/>
      <c r="AL140" s="43"/>
      <c r="AM140" s="43"/>
      <c r="AN140" s="43"/>
      <c r="AO140" s="43"/>
      <c r="AP140" s="85"/>
      <c r="AQ140" s="51"/>
      <c r="AR140" s="51"/>
      <c r="AS140" s="51"/>
      <c r="AT140" s="51"/>
      <c r="AU140" s="51"/>
      <c r="AV140" s="51"/>
      <c r="AW140" s="51"/>
      <c r="AX140" s="51"/>
    </row>
    <row r="141" spans="1:50" s="53" customFormat="1" ht="45" hidden="1" x14ac:dyDescent="0.25">
      <c r="A141" s="36" t="s">
        <v>56</v>
      </c>
      <c r="B141" s="38">
        <v>2015</v>
      </c>
      <c r="C141" s="38" t="s">
        <v>93</v>
      </c>
      <c r="D141" s="37" t="s">
        <v>601</v>
      </c>
      <c r="E141" s="38" t="s">
        <v>89</v>
      </c>
      <c r="F141" s="38" t="s">
        <v>90</v>
      </c>
      <c r="G141" s="142" t="s">
        <v>602</v>
      </c>
      <c r="H141" s="142">
        <v>42491</v>
      </c>
      <c r="I141" s="104">
        <v>74733</v>
      </c>
      <c r="J141" s="48">
        <v>1100000</v>
      </c>
      <c r="K141" s="48">
        <v>1100000</v>
      </c>
      <c r="L141" s="69">
        <v>0</v>
      </c>
      <c r="M141" s="69">
        <v>0</v>
      </c>
      <c r="N141" s="48">
        <v>549450</v>
      </c>
      <c r="O141" s="48">
        <v>1098900</v>
      </c>
      <c r="P141" s="48">
        <v>0</v>
      </c>
      <c r="Q141" s="43">
        <f>J141</f>
        <v>1100000</v>
      </c>
      <c r="R141" s="43">
        <f>K141</f>
        <v>1100000</v>
      </c>
      <c r="S141" s="44">
        <f>R141</f>
        <v>1100000</v>
      </c>
      <c r="T141" s="43">
        <f>O141</f>
        <v>1098900</v>
      </c>
      <c r="U141" s="44">
        <f>V141</f>
        <v>0</v>
      </c>
      <c r="V141" s="44">
        <f>P141</f>
        <v>0</v>
      </c>
      <c r="W141" s="44">
        <f>V141</f>
        <v>0</v>
      </c>
      <c r="X141" s="111">
        <f t="shared" si="67"/>
        <v>0</v>
      </c>
      <c r="Y141" s="122">
        <f>W141/T141</f>
        <v>0</v>
      </c>
      <c r="Z141" s="38" t="s">
        <v>603</v>
      </c>
      <c r="AA141" s="38" t="s">
        <v>93</v>
      </c>
      <c r="AB141" s="38" t="s">
        <v>604</v>
      </c>
      <c r="AC141" s="109" t="s">
        <v>605</v>
      </c>
      <c r="AD141" s="38" t="s">
        <v>606</v>
      </c>
      <c r="AE141" s="109" t="s">
        <v>607</v>
      </c>
      <c r="AF141" s="48">
        <v>0</v>
      </c>
      <c r="AG141" s="48"/>
      <c r="AH141" s="48">
        <v>549450</v>
      </c>
      <c r="AI141" s="38"/>
      <c r="AJ141" s="50">
        <f t="shared" si="63"/>
        <v>1100</v>
      </c>
      <c r="AK141" s="50">
        <f t="shared" si="64"/>
        <v>1098900</v>
      </c>
      <c r="AL141" s="43">
        <f>J141*0.001</f>
        <v>1100</v>
      </c>
      <c r="AM141" s="43"/>
      <c r="AN141" s="43">
        <v>0</v>
      </c>
      <c r="AO141" s="43"/>
      <c r="AP141" s="85"/>
      <c r="AQ141" s="51" t="s">
        <v>273</v>
      </c>
      <c r="AR141" s="51"/>
      <c r="AS141" s="51"/>
      <c r="AT141" s="51"/>
      <c r="AU141" s="51"/>
      <c r="AV141" s="51"/>
      <c r="AW141" s="51"/>
      <c r="AX141" s="51"/>
    </row>
    <row r="142" spans="1:50" s="53" customFormat="1" ht="45" hidden="1" x14ac:dyDescent="0.25">
      <c r="A142" s="130" t="s">
        <v>56</v>
      </c>
      <c r="B142" s="38">
        <v>2015</v>
      </c>
      <c r="C142" s="38" t="s">
        <v>93</v>
      </c>
      <c r="D142" s="37" t="s">
        <v>608</v>
      </c>
      <c r="E142" s="38" t="s">
        <v>59</v>
      </c>
      <c r="F142" s="38" t="s">
        <v>90</v>
      </c>
      <c r="G142" s="142" t="s">
        <v>602</v>
      </c>
      <c r="H142" s="142">
        <v>42644</v>
      </c>
      <c r="I142" s="104">
        <v>1583803</v>
      </c>
      <c r="J142" s="48">
        <f>J143+J144</f>
        <v>328792469</v>
      </c>
      <c r="K142" s="48">
        <f>K143+K144</f>
        <v>336539805.87</v>
      </c>
      <c r="L142" s="69">
        <v>72515836.719999999</v>
      </c>
      <c r="M142" s="69">
        <v>1366574.86</v>
      </c>
      <c r="N142" s="48">
        <v>75409156.060000002</v>
      </c>
      <c r="O142" s="48">
        <v>181946121.37</v>
      </c>
      <c r="P142" s="48">
        <v>0</v>
      </c>
      <c r="Q142" s="43">
        <f>J142</f>
        <v>328792469</v>
      </c>
      <c r="R142" s="43">
        <f>K142</f>
        <v>336539805.87</v>
      </c>
      <c r="S142" s="44">
        <f>R142</f>
        <v>336539805.87</v>
      </c>
      <c r="T142" s="43">
        <f>O142</f>
        <v>181946121.37</v>
      </c>
      <c r="U142" s="44">
        <f>V142</f>
        <v>0</v>
      </c>
      <c r="V142" s="44">
        <f>P142</f>
        <v>0</v>
      </c>
      <c r="W142" s="44">
        <f>V142</f>
        <v>0</v>
      </c>
      <c r="X142" s="111">
        <f t="shared" si="67"/>
        <v>0</v>
      </c>
      <c r="Y142" s="122">
        <f>W142/T142</f>
        <v>0</v>
      </c>
      <c r="Z142" s="38" t="s">
        <v>609</v>
      </c>
      <c r="AA142" s="38" t="s">
        <v>93</v>
      </c>
      <c r="AB142" s="38" t="s">
        <v>604</v>
      </c>
      <c r="AC142" s="109" t="s">
        <v>610</v>
      </c>
      <c r="AD142" s="38" t="s">
        <v>611</v>
      </c>
      <c r="AE142" s="109" t="s">
        <v>612</v>
      </c>
      <c r="AF142" s="48">
        <v>90623.73</v>
      </c>
      <c r="AG142" s="48"/>
      <c r="AH142" s="48">
        <v>75499780.790000007</v>
      </c>
      <c r="AI142" s="38"/>
      <c r="AJ142" s="50">
        <f t="shared" si="63"/>
        <v>154593684.5</v>
      </c>
      <c r="AK142" s="50">
        <f t="shared" si="64"/>
        <v>181946121.37</v>
      </c>
      <c r="AL142" s="43">
        <f>J142*0.001</f>
        <v>328792.46899999998</v>
      </c>
      <c r="AM142" s="43"/>
      <c r="AN142" s="43">
        <v>69417732.160999998</v>
      </c>
      <c r="AO142" s="43"/>
      <c r="AP142" s="85"/>
      <c r="AQ142" s="51" t="s">
        <v>273</v>
      </c>
      <c r="AR142" s="51"/>
      <c r="AS142" s="51"/>
      <c r="AT142" s="51"/>
      <c r="AU142" s="51"/>
      <c r="AV142" s="51"/>
      <c r="AW142" s="51"/>
      <c r="AX142" s="51"/>
    </row>
    <row r="143" spans="1:50" s="53" customFormat="1" ht="30" hidden="1" x14ac:dyDescent="0.25">
      <c r="A143" s="132"/>
      <c r="B143" s="38">
        <v>2015</v>
      </c>
      <c r="C143" s="38" t="s">
        <v>93</v>
      </c>
      <c r="D143" s="120" t="s">
        <v>608</v>
      </c>
      <c r="E143" s="38"/>
      <c r="F143" s="38" t="s">
        <v>90</v>
      </c>
      <c r="G143" s="134"/>
      <c r="H143" s="134"/>
      <c r="I143" s="104"/>
      <c r="J143" s="48">
        <v>251602469</v>
      </c>
      <c r="K143" s="48">
        <f>181946121.37+72515836.72</f>
        <v>254461958.09</v>
      </c>
      <c r="L143" s="69"/>
      <c r="M143" s="69"/>
      <c r="N143" s="48"/>
      <c r="O143" s="48"/>
      <c r="P143" s="48"/>
      <c r="Q143" s="43"/>
      <c r="R143" s="43"/>
      <c r="S143" s="44"/>
      <c r="T143" s="43"/>
      <c r="U143" s="44"/>
      <c r="V143" s="44"/>
      <c r="W143" s="44"/>
      <c r="X143" s="111"/>
      <c r="Y143" s="122"/>
      <c r="Z143" s="38"/>
      <c r="AA143" s="38"/>
      <c r="AB143" s="38"/>
      <c r="AC143" s="109"/>
      <c r="AD143" s="38"/>
      <c r="AE143" s="109"/>
      <c r="AF143" s="48"/>
      <c r="AG143" s="48"/>
      <c r="AH143" s="48"/>
      <c r="AI143" s="38"/>
      <c r="AJ143" s="50"/>
      <c r="AK143" s="50"/>
      <c r="AL143" s="43"/>
      <c r="AM143" s="43"/>
      <c r="AN143" s="43"/>
      <c r="AO143" s="43"/>
      <c r="AP143" s="85"/>
      <c r="AQ143" s="51"/>
      <c r="AR143" s="51"/>
      <c r="AS143" s="51"/>
      <c r="AT143" s="51"/>
      <c r="AU143" s="51"/>
      <c r="AV143" s="51"/>
      <c r="AW143" s="51"/>
      <c r="AX143" s="51"/>
    </row>
    <row r="144" spans="1:50" s="53" customFormat="1" ht="45" hidden="1" x14ac:dyDescent="0.25">
      <c r="A144" s="133"/>
      <c r="B144" s="38">
        <v>2015</v>
      </c>
      <c r="C144" s="38" t="s">
        <v>93</v>
      </c>
      <c r="D144" s="120" t="s">
        <v>613</v>
      </c>
      <c r="E144" s="38" t="s">
        <v>422</v>
      </c>
      <c r="F144" s="38" t="s">
        <v>90</v>
      </c>
      <c r="G144" s="134" t="s">
        <v>602</v>
      </c>
      <c r="H144" s="134">
        <v>42430</v>
      </c>
      <c r="I144" s="104">
        <v>1583803</v>
      </c>
      <c r="J144" s="48">
        <v>77190000</v>
      </c>
      <c r="K144" s="48">
        <f>77099823+4978024.78</f>
        <v>82077847.780000001</v>
      </c>
      <c r="L144" s="69">
        <v>4978024.78</v>
      </c>
      <c r="M144" s="69">
        <v>0</v>
      </c>
      <c r="N144" s="48">
        <v>77099823</v>
      </c>
      <c r="O144" s="48">
        <v>77099823</v>
      </c>
      <c r="P144" s="48">
        <v>26326160.780000001</v>
      </c>
      <c r="Q144" s="43">
        <v>77177000</v>
      </c>
      <c r="R144" s="43">
        <v>82077847.780000001</v>
      </c>
      <c r="S144" s="44">
        <v>77099823</v>
      </c>
      <c r="T144" s="43">
        <v>77099823</v>
      </c>
      <c r="U144" s="44">
        <v>26326160.780000001</v>
      </c>
      <c r="V144" s="44">
        <v>26326160.780000001</v>
      </c>
      <c r="W144" s="44">
        <v>26326160.780000001</v>
      </c>
      <c r="X144" s="111">
        <f>+V144/T144</f>
        <v>0.34145552811450686</v>
      </c>
      <c r="Y144" s="122">
        <f>W144/T144</f>
        <v>0.34145552811450686</v>
      </c>
      <c r="Z144" s="38"/>
      <c r="AA144" s="38" t="s">
        <v>93</v>
      </c>
      <c r="AB144" s="38" t="s">
        <v>604</v>
      </c>
      <c r="AC144" s="109" t="s">
        <v>614</v>
      </c>
      <c r="AD144" s="38" t="s">
        <v>606</v>
      </c>
      <c r="AE144" s="109" t="s">
        <v>615</v>
      </c>
      <c r="AF144" s="48">
        <v>35156.019999999997</v>
      </c>
      <c r="AG144" s="48"/>
      <c r="AH144" s="48">
        <v>50808818.239999995</v>
      </c>
      <c r="AI144" s="38"/>
      <c r="AJ144" s="50"/>
      <c r="AK144" s="50"/>
      <c r="AL144" s="43"/>
      <c r="AM144" s="43"/>
      <c r="AN144" s="43">
        <v>0</v>
      </c>
      <c r="AO144" s="43"/>
      <c r="AP144" s="85"/>
      <c r="AQ144" s="51"/>
      <c r="AR144" s="51"/>
      <c r="AS144" s="51"/>
      <c r="AT144" s="51"/>
      <c r="AU144" s="51"/>
      <c r="AV144" s="51"/>
      <c r="AW144" s="51"/>
      <c r="AX144" s="51"/>
    </row>
    <row r="145" spans="1:50" s="53" customFormat="1" ht="60" hidden="1" customHeight="1" x14ac:dyDescent="0.25">
      <c r="A145" s="36" t="s">
        <v>56</v>
      </c>
      <c r="B145" s="38">
        <v>2015</v>
      </c>
      <c r="C145" s="38" t="s">
        <v>61</v>
      </c>
      <c r="D145" s="37" t="s">
        <v>616</v>
      </c>
      <c r="E145" s="38" t="s">
        <v>422</v>
      </c>
      <c r="F145" s="38" t="s">
        <v>57</v>
      </c>
      <c r="G145" s="121" t="s">
        <v>590</v>
      </c>
      <c r="H145" s="121" t="s">
        <v>617</v>
      </c>
      <c r="I145" s="104">
        <v>23832</v>
      </c>
      <c r="J145" s="48">
        <v>11300000</v>
      </c>
      <c r="K145" s="48">
        <f>6500000</f>
        <v>6500000</v>
      </c>
      <c r="L145" s="69">
        <v>4788700</v>
      </c>
      <c r="M145" s="69">
        <v>0</v>
      </c>
      <c r="N145" s="48">
        <v>5644350</v>
      </c>
      <c r="O145" s="48">
        <v>6500000</v>
      </c>
      <c r="P145" s="48">
        <v>0</v>
      </c>
      <c r="Q145" s="43">
        <f t="shared" ref="Q145:R153" si="68">J145</f>
        <v>11300000</v>
      </c>
      <c r="R145" s="43">
        <f t="shared" si="68"/>
        <v>6500000</v>
      </c>
      <c r="S145" s="44">
        <f t="shared" ref="S145:S153" si="69">R145</f>
        <v>6500000</v>
      </c>
      <c r="T145" s="43">
        <f t="shared" ref="T145:T153" si="70">O145</f>
        <v>6500000</v>
      </c>
      <c r="U145" s="44">
        <f t="shared" ref="U145:U153" si="71">V145</f>
        <v>0</v>
      </c>
      <c r="V145" s="44">
        <f t="shared" ref="V145:V153" si="72">P145</f>
        <v>0</v>
      </c>
      <c r="W145" s="44">
        <f t="shared" ref="W145:W153" si="73">V145</f>
        <v>0</v>
      </c>
      <c r="X145" s="111">
        <f t="shared" si="67"/>
        <v>0</v>
      </c>
      <c r="Y145" s="122">
        <f>W145/T145</f>
        <v>0</v>
      </c>
      <c r="Z145" s="38" t="s">
        <v>618</v>
      </c>
      <c r="AA145" s="38" t="s">
        <v>61</v>
      </c>
      <c r="AB145" s="109" t="s">
        <v>619</v>
      </c>
      <c r="AC145" s="109" t="s">
        <v>620</v>
      </c>
      <c r="AD145" s="38" t="s">
        <v>621</v>
      </c>
      <c r="AE145" s="109" t="s">
        <v>622</v>
      </c>
      <c r="AF145" s="48">
        <v>8043.2</v>
      </c>
      <c r="AG145" s="48"/>
      <c r="AH145" s="48">
        <v>5652393.2000000002</v>
      </c>
      <c r="AI145" s="38"/>
      <c r="AJ145" s="50">
        <f t="shared" si="63"/>
        <v>0</v>
      </c>
      <c r="AK145" s="50">
        <f t="shared" si="64"/>
        <v>6500000</v>
      </c>
      <c r="AL145" s="43">
        <f t="shared" ref="AL145:AL153" si="74">J145*0.001</f>
        <v>11300</v>
      </c>
      <c r="AM145" s="43"/>
      <c r="AN145" s="43">
        <v>4788700</v>
      </c>
      <c r="AO145" s="43"/>
      <c r="AP145" s="85"/>
      <c r="AQ145" s="51" t="s">
        <v>273</v>
      </c>
      <c r="AR145" s="51"/>
      <c r="AS145" s="51"/>
      <c r="AT145" s="51"/>
      <c r="AU145" s="51"/>
      <c r="AV145" s="51"/>
      <c r="AW145" s="51"/>
      <c r="AX145" s="51"/>
    </row>
    <row r="146" spans="1:50" s="53" customFormat="1" ht="60" hidden="1" customHeight="1" x14ac:dyDescent="0.25">
      <c r="A146" s="36" t="s">
        <v>56</v>
      </c>
      <c r="B146" s="38">
        <v>2015</v>
      </c>
      <c r="C146" s="38" t="s">
        <v>61</v>
      </c>
      <c r="D146" s="37" t="s">
        <v>623</v>
      </c>
      <c r="E146" s="38" t="s">
        <v>89</v>
      </c>
      <c r="F146" s="38" t="s">
        <v>57</v>
      </c>
      <c r="G146" s="142" t="s">
        <v>602</v>
      </c>
      <c r="H146" s="142">
        <v>42522</v>
      </c>
      <c r="I146" s="104">
        <v>23832</v>
      </c>
      <c r="J146" s="48">
        <v>3400000</v>
      </c>
      <c r="K146" s="48">
        <v>3396600</v>
      </c>
      <c r="L146" s="69">
        <v>0</v>
      </c>
      <c r="M146" s="69">
        <v>0</v>
      </c>
      <c r="N146" s="48">
        <v>1698300</v>
      </c>
      <c r="O146" s="48">
        <v>3396600</v>
      </c>
      <c r="P146" s="48">
        <v>1018979.97</v>
      </c>
      <c r="Q146" s="43">
        <f t="shared" si="68"/>
        <v>3400000</v>
      </c>
      <c r="R146" s="43">
        <f t="shared" si="68"/>
        <v>3396600</v>
      </c>
      <c r="S146" s="44">
        <f t="shared" si="69"/>
        <v>3396600</v>
      </c>
      <c r="T146" s="43">
        <f t="shared" si="70"/>
        <v>3396600</v>
      </c>
      <c r="U146" s="44">
        <f t="shared" si="71"/>
        <v>1018979.97</v>
      </c>
      <c r="V146" s="44">
        <f t="shared" si="72"/>
        <v>1018979.97</v>
      </c>
      <c r="W146" s="44">
        <f t="shared" si="73"/>
        <v>1018979.97</v>
      </c>
      <c r="X146" s="111">
        <f t="shared" si="67"/>
        <v>0.2999999911676382</v>
      </c>
      <c r="Y146" s="122">
        <f>W146/T146</f>
        <v>0.2999999911676382</v>
      </c>
      <c r="Z146" s="38" t="s">
        <v>624</v>
      </c>
      <c r="AA146" s="38" t="s">
        <v>61</v>
      </c>
      <c r="AB146" s="38" t="s">
        <v>619</v>
      </c>
      <c r="AC146" s="109" t="s">
        <v>625</v>
      </c>
      <c r="AD146" s="38" t="s">
        <v>621</v>
      </c>
      <c r="AE146" s="109" t="s">
        <v>626</v>
      </c>
      <c r="AF146" s="48">
        <v>2420.08</v>
      </c>
      <c r="AG146" s="48"/>
      <c r="AH146" s="48">
        <v>1700720.08</v>
      </c>
      <c r="AI146" s="38"/>
      <c r="AJ146" s="50">
        <f t="shared" si="63"/>
        <v>0</v>
      </c>
      <c r="AK146" s="50">
        <f t="shared" si="64"/>
        <v>2377620.0300000003</v>
      </c>
      <c r="AL146" s="43">
        <f t="shared" si="74"/>
        <v>3400</v>
      </c>
      <c r="AM146" s="43"/>
      <c r="AN146" s="43">
        <v>0</v>
      </c>
      <c r="AO146" s="43"/>
      <c r="AP146" s="85"/>
      <c r="AQ146" s="51" t="s">
        <v>273</v>
      </c>
      <c r="AR146" s="51"/>
      <c r="AS146" s="51"/>
      <c r="AT146" s="51"/>
      <c r="AU146" s="51"/>
      <c r="AV146" s="51"/>
      <c r="AW146" s="51"/>
      <c r="AX146" s="51"/>
    </row>
    <row r="147" spans="1:50" s="53" customFormat="1" ht="60" hidden="1" customHeight="1" x14ac:dyDescent="0.25">
      <c r="A147" s="36" t="s">
        <v>56</v>
      </c>
      <c r="B147" s="38">
        <v>2015</v>
      </c>
      <c r="C147" s="38" t="s">
        <v>61</v>
      </c>
      <c r="D147" s="37" t="s">
        <v>627</v>
      </c>
      <c r="E147" s="38" t="s">
        <v>89</v>
      </c>
      <c r="F147" s="38" t="s">
        <v>57</v>
      </c>
      <c r="G147" s="121" t="s">
        <v>590</v>
      </c>
      <c r="H147" s="121" t="s">
        <v>591</v>
      </c>
      <c r="I147" s="104">
        <v>23832</v>
      </c>
      <c r="J147" s="48">
        <v>1500000</v>
      </c>
      <c r="K147" s="48">
        <f>1309175.22</f>
        <v>1309175.22</v>
      </c>
      <c r="L147" s="69">
        <v>0</v>
      </c>
      <c r="M147" s="69">
        <v>0</v>
      </c>
      <c r="N147" s="48">
        <v>749250</v>
      </c>
      <c r="O147" s="48">
        <v>1309175.22</v>
      </c>
      <c r="P147" s="48">
        <v>392752.57</v>
      </c>
      <c r="Q147" s="43">
        <f t="shared" si="68"/>
        <v>1500000</v>
      </c>
      <c r="R147" s="43">
        <f t="shared" si="68"/>
        <v>1309175.22</v>
      </c>
      <c r="S147" s="44">
        <f t="shared" si="69"/>
        <v>1309175.22</v>
      </c>
      <c r="T147" s="43">
        <f t="shared" si="70"/>
        <v>1309175.22</v>
      </c>
      <c r="U147" s="44">
        <f t="shared" si="71"/>
        <v>392752.57</v>
      </c>
      <c r="V147" s="44">
        <f t="shared" si="72"/>
        <v>392752.57</v>
      </c>
      <c r="W147" s="44">
        <f t="shared" si="73"/>
        <v>392752.57</v>
      </c>
      <c r="X147" s="111">
        <f t="shared" si="67"/>
        <v>0.30000000305535879</v>
      </c>
      <c r="Y147" s="122">
        <f>W147/T147</f>
        <v>0.30000000305535879</v>
      </c>
      <c r="Z147" s="38" t="s">
        <v>628</v>
      </c>
      <c r="AA147" s="38" t="s">
        <v>61</v>
      </c>
      <c r="AB147" s="38" t="s">
        <v>619</v>
      </c>
      <c r="AC147" s="109" t="s">
        <v>629</v>
      </c>
      <c r="AD147" s="38" t="s">
        <v>621</v>
      </c>
      <c r="AE147" s="109" t="s">
        <v>630</v>
      </c>
      <c r="AF147" s="48">
        <v>1011.71</v>
      </c>
      <c r="AG147" s="48"/>
      <c r="AH147" s="48">
        <v>357509.14</v>
      </c>
      <c r="AI147" s="38"/>
      <c r="AJ147" s="50">
        <f t="shared" si="63"/>
        <v>0</v>
      </c>
      <c r="AK147" s="50">
        <f t="shared" si="64"/>
        <v>916422.64999999991</v>
      </c>
      <c r="AL147" s="43">
        <f t="shared" si="74"/>
        <v>1500</v>
      </c>
      <c r="AM147" s="43"/>
      <c r="AN147" s="43">
        <v>189324.78000000003</v>
      </c>
      <c r="AO147" s="43"/>
      <c r="AP147" s="85"/>
      <c r="AQ147" s="51" t="s">
        <v>273</v>
      </c>
      <c r="AR147" s="51"/>
      <c r="AS147" s="51"/>
      <c r="AT147" s="51"/>
      <c r="AU147" s="51"/>
      <c r="AV147" s="51"/>
      <c r="AW147" s="51"/>
      <c r="AX147" s="51"/>
    </row>
    <row r="148" spans="1:50" s="53" customFormat="1" ht="60" hidden="1" customHeight="1" x14ac:dyDescent="0.25">
      <c r="A148" s="36" t="s">
        <v>56</v>
      </c>
      <c r="B148" s="38">
        <v>2015</v>
      </c>
      <c r="C148" s="38" t="s">
        <v>61</v>
      </c>
      <c r="D148" s="37" t="s">
        <v>631</v>
      </c>
      <c r="E148" s="38" t="s">
        <v>59</v>
      </c>
      <c r="F148" s="38" t="s">
        <v>90</v>
      </c>
      <c r="G148" s="143" t="s">
        <v>602</v>
      </c>
      <c r="H148" s="143">
        <v>42614</v>
      </c>
      <c r="I148" s="104">
        <v>1134842</v>
      </c>
      <c r="J148" s="48">
        <v>16000000</v>
      </c>
      <c r="K148" s="48">
        <f>12928626.35</f>
        <v>12928626.35</v>
      </c>
      <c r="L148" s="69">
        <v>0</v>
      </c>
      <c r="M148" s="69">
        <v>0</v>
      </c>
      <c r="N148" s="48">
        <v>4795200</v>
      </c>
      <c r="O148" s="48">
        <v>12928626.35</v>
      </c>
      <c r="P148" s="48">
        <v>0</v>
      </c>
      <c r="Q148" s="43">
        <f t="shared" si="68"/>
        <v>16000000</v>
      </c>
      <c r="R148" s="43">
        <f t="shared" si="68"/>
        <v>12928626.35</v>
      </c>
      <c r="S148" s="44">
        <f t="shared" si="69"/>
        <v>12928626.35</v>
      </c>
      <c r="T148" s="43">
        <f t="shared" si="70"/>
        <v>12928626.35</v>
      </c>
      <c r="U148" s="44">
        <f t="shared" si="71"/>
        <v>0</v>
      </c>
      <c r="V148" s="44">
        <f t="shared" si="72"/>
        <v>0</v>
      </c>
      <c r="W148" s="44">
        <f t="shared" si="73"/>
        <v>0</v>
      </c>
      <c r="X148" s="111">
        <f t="shared" si="67"/>
        <v>0</v>
      </c>
      <c r="Y148" s="122">
        <f>W148/T148</f>
        <v>0</v>
      </c>
      <c r="Z148" s="38" t="s">
        <v>632</v>
      </c>
      <c r="AA148" s="38" t="s">
        <v>593</v>
      </c>
      <c r="AB148" s="38" t="s">
        <v>604</v>
      </c>
      <c r="AC148" s="109" t="s">
        <v>633</v>
      </c>
      <c r="AD148" s="38" t="s">
        <v>606</v>
      </c>
      <c r="AE148" s="109" t="s">
        <v>634</v>
      </c>
      <c r="AF148" s="48">
        <v>0</v>
      </c>
      <c r="AG148" s="48"/>
      <c r="AH148" s="48">
        <v>4795200</v>
      </c>
      <c r="AI148" s="38"/>
      <c r="AJ148" s="50">
        <f t="shared" si="63"/>
        <v>0</v>
      </c>
      <c r="AK148" s="50">
        <f t="shared" si="64"/>
        <v>12928626.35</v>
      </c>
      <c r="AL148" s="43">
        <f t="shared" si="74"/>
        <v>16000</v>
      </c>
      <c r="AM148" s="43"/>
      <c r="AN148" s="43">
        <v>3055373.6500000004</v>
      </c>
      <c r="AO148" s="43"/>
      <c r="AP148" s="85"/>
      <c r="AQ148" s="51" t="s">
        <v>273</v>
      </c>
      <c r="AR148" s="51"/>
      <c r="AS148" s="51"/>
      <c r="AT148" s="51"/>
      <c r="AU148" s="51"/>
      <c r="AV148" s="51"/>
      <c r="AW148" s="51"/>
      <c r="AX148" s="51"/>
    </row>
    <row r="149" spans="1:50" s="53" customFormat="1" ht="60" hidden="1" customHeight="1" x14ac:dyDescent="0.25">
      <c r="A149" s="36" t="s">
        <v>56</v>
      </c>
      <c r="B149" s="38">
        <v>2015</v>
      </c>
      <c r="C149" s="38" t="s">
        <v>560</v>
      </c>
      <c r="D149" s="37" t="s">
        <v>635</v>
      </c>
      <c r="E149" s="38"/>
      <c r="F149" s="38" t="s">
        <v>108</v>
      </c>
      <c r="G149" s="143"/>
      <c r="H149" s="143"/>
      <c r="I149" s="104"/>
      <c r="J149" s="48">
        <v>200000</v>
      </c>
      <c r="K149" s="48">
        <v>0</v>
      </c>
      <c r="L149" s="69"/>
      <c r="M149" s="69"/>
      <c r="N149" s="48"/>
      <c r="O149" s="48"/>
      <c r="P149" s="48"/>
      <c r="Q149" s="43">
        <f t="shared" si="68"/>
        <v>200000</v>
      </c>
      <c r="R149" s="43">
        <f t="shared" si="68"/>
        <v>0</v>
      </c>
      <c r="S149" s="44">
        <f t="shared" si="69"/>
        <v>0</v>
      </c>
      <c r="T149" s="43">
        <f t="shared" si="70"/>
        <v>0</v>
      </c>
      <c r="U149" s="44">
        <f t="shared" si="71"/>
        <v>0</v>
      </c>
      <c r="V149" s="44">
        <f t="shared" si="72"/>
        <v>0</v>
      </c>
      <c r="W149" s="44">
        <f t="shared" si="73"/>
        <v>0</v>
      </c>
      <c r="X149" s="111"/>
      <c r="Y149" s="122"/>
      <c r="Z149" s="38"/>
      <c r="AA149" s="38"/>
      <c r="AB149" s="38"/>
      <c r="AC149" s="109"/>
      <c r="AD149" s="38"/>
      <c r="AE149" s="109"/>
      <c r="AF149" s="48"/>
      <c r="AG149" s="48"/>
      <c r="AH149" s="48"/>
      <c r="AI149" s="38"/>
      <c r="AJ149" s="50"/>
      <c r="AK149" s="50"/>
      <c r="AL149" s="43">
        <f t="shared" si="74"/>
        <v>200</v>
      </c>
      <c r="AM149" s="43"/>
      <c r="AN149" s="43"/>
      <c r="AO149" s="43"/>
      <c r="AP149" s="85"/>
      <c r="AQ149" s="51"/>
      <c r="AR149" s="51"/>
      <c r="AS149" s="51"/>
      <c r="AT149" s="51"/>
      <c r="AU149" s="51"/>
      <c r="AV149" s="51"/>
      <c r="AW149" s="51"/>
      <c r="AX149" s="51"/>
    </row>
    <row r="150" spans="1:50" s="53" customFormat="1" ht="60" hidden="1" customHeight="1" x14ac:dyDescent="0.25">
      <c r="A150" s="36" t="s">
        <v>56</v>
      </c>
      <c r="B150" s="38">
        <v>2015</v>
      </c>
      <c r="C150" s="38" t="s">
        <v>70</v>
      </c>
      <c r="D150" s="37" t="s">
        <v>636</v>
      </c>
      <c r="E150" s="38" t="s">
        <v>637</v>
      </c>
      <c r="F150" s="38" t="s">
        <v>90</v>
      </c>
      <c r="G150" s="143" t="s">
        <v>602</v>
      </c>
      <c r="H150" s="143">
        <v>42491</v>
      </c>
      <c r="I150" s="104"/>
      <c r="J150" s="48">
        <v>120000</v>
      </c>
      <c r="K150" s="48">
        <f>77149.09</f>
        <v>77149.09</v>
      </c>
      <c r="L150" s="69">
        <v>0</v>
      </c>
      <c r="M150" s="69">
        <v>0</v>
      </c>
      <c r="N150" s="48">
        <v>59940</v>
      </c>
      <c r="O150" s="48">
        <v>77149.09</v>
      </c>
      <c r="P150" s="48">
        <v>0</v>
      </c>
      <c r="Q150" s="43">
        <f t="shared" si="68"/>
        <v>120000</v>
      </c>
      <c r="R150" s="43">
        <f t="shared" si="68"/>
        <v>77149.09</v>
      </c>
      <c r="S150" s="44">
        <f t="shared" si="69"/>
        <v>77149.09</v>
      </c>
      <c r="T150" s="43">
        <f t="shared" si="70"/>
        <v>77149.09</v>
      </c>
      <c r="U150" s="44">
        <f t="shared" si="71"/>
        <v>0</v>
      </c>
      <c r="V150" s="44">
        <f t="shared" si="72"/>
        <v>0</v>
      </c>
      <c r="W150" s="44">
        <f t="shared" si="73"/>
        <v>0</v>
      </c>
      <c r="X150" s="111">
        <f t="shared" si="67"/>
        <v>0</v>
      </c>
      <c r="Y150" s="122">
        <f>W150/T150</f>
        <v>0</v>
      </c>
      <c r="Z150" s="38" t="s">
        <v>638</v>
      </c>
      <c r="AA150" s="38" t="s">
        <v>593</v>
      </c>
      <c r="AB150" s="38" t="s">
        <v>604</v>
      </c>
      <c r="AC150" s="109" t="s">
        <v>639</v>
      </c>
      <c r="AD150" s="38" t="s">
        <v>606</v>
      </c>
      <c r="AE150" s="109" t="s">
        <v>640</v>
      </c>
      <c r="AF150" s="48">
        <v>0</v>
      </c>
      <c r="AG150" s="48"/>
      <c r="AH150" s="48">
        <v>59940</v>
      </c>
      <c r="AI150" s="38"/>
      <c r="AJ150" s="50">
        <f t="shared" si="63"/>
        <v>0</v>
      </c>
      <c r="AK150" s="50">
        <f t="shared" si="64"/>
        <v>77149.09</v>
      </c>
      <c r="AL150" s="43">
        <f t="shared" si="74"/>
        <v>120</v>
      </c>
      <c r="AM150" s="43"/>
      <c r="AN150" s="43">
        <v>42730.91</v>
      </c>
      <c r="AO150" s="43"/>
      <c r="AP150" s="85"/>
      <c r="AQ150" s="51" t="s">
        <v>273</v>
      </c>
      <c r="AR150" s="51"/>
      <c r="AS150" s="51"/>
      <c r="AT150" s="51"/>
      <c r="AU150" s="51"/>
      <c r="AV150" s="51"/>
      <c r="AW150" s="51"/>
      <c r="AX150" s="51"/>
    </row>
    <row r="151" spans="1:50" s="53" customFormat="1" ht="60" hidden="1" customHeight="1" x14ac:dyDescent="0.25">
      <c r="A151" s="36" t="s">
        <v>56</v>
      </c>
      <c r="B151" s="38">
        <v>2015</v>
      </c>
      <c r="C151" s="38" t="s">
        <v>560</v>
      </c>
      <c r="D151" s="37" t="s">
        <v>641</v>
      </c>
      <c r="E151" s="38"/>
      <c r="F151" s="38" t="s">
        <v>108</v>
      </c>
      <c r="G151" s="143"/>
      <c r="H151" s="143"/>
      <c r="I151" s="104"/>
      <c r="J151" s="48">
        <v>2500000</v>
      </c>
      <c r="K151" s="48">
        <v>0</v>
      </c>
      <c r="L151" s="69"/>
      <c r="M151" s="69"/>
      <c r="N151" s="48"/>
      <c r="O151" s="48"/>
      <c r="P151" s="48"/>
      <c r="Q151" s="43">
        <f t="shared" si="68"/>
        <v>2500000</v>
      </c>
      <c r="R151" s="43">
        <f t="shared" si="68"/>
        <v>0</v>
      </c>
      <c r="S151" s="44">
        <f t="shared" si="69"/>
        <v>0</v>
      </c>
      <c r="T151" s="43">
        <f t="shared" si="70"/>
        <v>0</v>
      </c>
      <c r="U151" s="44">
        <f t="shared" si="71"/>
        <v>0</v>
      </c>
      <c r="V151" s="44">
        <f t="shared" si="72"/>
        <v>0</v>
      </c>
      <c r="W151" s="44">
        <f t="shared" si="73"/>
        <v>0</v>
      </c>
      <c r="X151" s="111"/>
      <c r="Y151" s="122"/>
      <c r="Z151" s="38"/>
      <c r="AA151" s="38"/>
      <c r="AB151" s="38"/>
      <c r="AC151" s="109"/>
      <c r="AD151" s="38"/>
      <c r="AE151" s="109"/>
      <c r="AF151" s="48"/>
      <c r="AG151" s="48"/>
      <c r="AH151" s="48"/>
      <c r="AI151" s="38"/>
      <c r="AJ151" s="50"/>
      <c r="AK151" s="50"/>
      <c r="AL151" s="43">
        <f t="shared" si="74"/>
        <v>2500</v>
      </c>
      <c r="AM151" s="43"/>
      <c r="AN151" s="43"/>
      <c r="AO151" s="43"/>
      <c r="AP151" s="85"/>
      <c r="AQ151" s="51"/>
      <c r="AR151" s="51"/>
      <c r="AS151" s="51"/>
      <c r="AT151" s="51"/>
      <c r="AU151" s="51"/>
      <c r="AV151" s="51"/>
      <c r="AW151" s="51"/>
      <c r="AX151" s="51"/>
    </row>
    <row r="152" spans="1:50" s="53" customFormat="1" ht="60" hidden="1" customHeight="1" x14ac:dyDescent="0.25">
      <c r="A152" s="36" t="s">
        <v>56</v>
      </c>
      <c r="B152" s="38">
        <v>2015</v>
      </c>
      <c r="C152" s="38" t="s">
        <v>347</v>
      </c>
      <c r="D152" s="37" t="s">
        <v>642</v>
      </c>
      <c r="E152" s="38" t="s">
        <v>222</v>
      </c>
      <c r="F152" s="38" t="s">
        <v>167</v>
      </c>
      <c r="G152" s="143" t="s">
        <v>602</v>
      </c>
      <c r="H152" s="142">
        <v>42461</v>
      </c>
      <c r="I152" s="104">
        <v>68796</v>
      </c>
      <c r="J152" s="48">
        <v>20175000</v>
      </c>
      <c r="K152" s="48">
        <f>20154825</f>
        <v>20154825</v>
      </c>
      <c r="L152" s="69">
        <v>0</v>
      </c>
      <c r="M152" s="69">
        <v>0</v>
      </c>
      <c r="N152" s="48">
        <v>10077412.5</v>
      </c>
      <c r="O152" s="48">
        <v>20154825</v>
      </c>
      <c r="P152" s="48">
        <v>10077412.5</v>
      </c>
      <c r="Q152" s="43">
        <f t="shared" si="68"/>
        <v>20175000</v>
      </c>
      <c r="R152" s="43">
        <f t="shared" si="68"/>
        <v>20154825</v>
      </c>
      <c r="S152" s="44">
        <f t="shared" si="69"/>
        <v>20154825</v>
      </c>
      <c r="T152" s="43">
        <f t="shared" si="70"/>
        <v>20154825</v>
      </c>
      <c r="U152" s="44">
        <f t="shared" si="71"/>
        <v>10077412.5</v>
      </c>
      <c r="V152" s="44">
        <f t="shared" si="72"/>
        <v>10077412.5</v>
      </c>
      <c r="W152" s="44">
        <f t="shared" si="73"/>
        <v>10077412.5</v>
      </c>
      <c r="X152" s="111">
        <f t="shared" si="67"/>
        <v>0.5</v>
      </c>
      <c r="Y152" s="122">
        <f t="shared" ref="Y152:Y153" si="75">W152/T152</f>
        <v>0.5</v>
      </c>
      <c r="Z152" s="38" t="s">
        <v>643</v>
      </c>
      <c r="AA152" s="38" t="s">
        <v>644</v>
      </c>
      <c r="AB152" s="38" t="s">
        <v>645</v>
      </c>
      <c r="AC152" s="109" t="s">
        <v>646</v>
      </c>
      <c r="AD152" s="38" t="s">
        <v>596</v>
      </c>
      <c r="AE152" s="109" t="s">
        <v>647</v>
      </c>
      <c r="AF152" s="48">
        <v>10.68</v>
      </c>
      <c r="AG152" s="48"/>
      <c r="AH152" s="48">
        <v>10077412.5</v>
      </c>
      <c r="AI152" s="38"/>
      <c r="AJ152" s="50">
        <f t="shared" si="63"/>
        <v>0</v>
      </c>
      <c r="AK152" s="50">
        <f t="shared" si="64"/>
        <v>10077412.5</v>
      </c>
      <c r="AL152" s="43">
        <f t="shared" si="74"/>
        <v>20175</v>
      </c>
      <c r="AM152" s="43"/>
      <c r="AN152" s="43">
        <v>0</v>
      </c>
      <c r="AO152" s="43"/>
      <c r="AP152" s="85"/>
      <c r="AQ152" s="51" t="s">
        <v>273</v>
      </c>
      <c r="AR152" s="51"/>
      <c r="AS152" s="51"/>
      <c r="AT152" s="51"/>
      <c r="AU152" s="51"/>
      <c r="AV152" s="51"/>
      <c r="AW152" s="51"/>
      <c r="AX152" s="51"/>
    </row>
    <row r="153" spans="1:50" s="53" customFormat="1" ht="60" hidden="1" customHeight="1" x14ac:dyDescent="0.25">
      <c r="A153" s="36" t="s">
        <v>56</v>
      </c>
      <c r="B153" s="38">
        <v>2015</v>
      </c>
      <c r="C153" s="38" t="s">
        <v>73</v>
      </c>
      <c r="D153" s="37" t="s">
        <v>648</v>
      </c>
      <c r="E153" s="38"/>
      <c r="F153" s="38" t="s">
        <v>90</v>
      </c>
      <c r="G153" s="143">
        <v>42309</v>
      </c>
      <c r="H153" s="143">
        <v>42644</v>
      </c>
      <c r="I153" s="104">
        <v>12300</v>
      </c>
      <c r="J153" s="48">
        <v>0</v>
      </c>
      <c r="K153" s="48">
        <v>23350000</v>
      </c>
      <c r="L153" s="69">
        <v>0</v>
      </c>
      <c r="M153" s="69">
        <v>0</v>
      </c>
      <c r="N153" s="48">
        <v>6997995</v>
      </c>
      <c r="O153" s="48">
        <v>23326650</v>
      </c>
      <c r="P153" s="48">
        <v>0</v>
      </c>
      <c r="Q153" s="43">
        <f t="shared" si="68"/>
        <v>0</v>
      </c>
      <c r="R153" s="43">
        <f t="shared" si="68"/>
        <v>23350000</v>
      </c>
      <c r="S153" s="44">
        <f t="shared" si="69"/>
        <v>23350000</v>
      </c>
      <c r="T153" s="43">
        <f t="shared" si="70"/>
        <v>23326650</v>
      </c>
      <c r="U153" s="44">
        <f t="shared" si="71"/>
        <v>0</v>
      </c>
      <c r="V153" s="44">
        <f t="shared" si="72"/>
        <v>0</v>
      </c>
      <c r="W153" s="44">
        <f t="shared" si="73"/>
        <v>0</v>
      </c>
      <c r="X153" s="111">
        <f t="shared" si="67"/>
        <v>0</v>
      </c>
      <c r="Y153" s="122">
        <f t="shared" si="75"/>
        <v>0</v>
      </c>
      <c r="Z153" s="38" t="s">
        <v>649</v>
      </c>
      <c r="AA153" s="38" t="s">
        <v>593</v>
      </c>
      <c r="AB153" s="38" t="s">
        <v>604</v>
      </c>
      <c r="AC153" s="38">
        <v>70086628595</v>
      </c>
      <c r="AD153" s="38" t="s">
        <v>650</v>
      </c>
      <c r="AE153" s="109" t="s">
        <v>651</v>
      </c>
      <c r="AF153" s="48">
        <v>257.41000000000003</v>
      </c>
      <c r="AG153" s="48"/>
      <c r="AH153" s="48">
        <v>6998252.4100000001</v>
      </c>
      <c r="AI153" s="38"/>
      <c r="AJ153" s="50"/>
      <c r="AK153" s="50">
        <f t="shared" si="64"/>
        <v>23326650</v>
      </c>
      <c r="AL153" s="43">
        <f t="shared" si="74"/>
        <v>0</v>
      </c>
      <c r="AM153" s="43"/>
      <c r="AN153" s="43">
        <v>0</v>
      </c>
      <c r="AO153" s="43"/>
      <c r="AP153" s="85"/>
      <c r="AQ153" s="51"/>
      <c r="AR153" s="51"/>
      <c r="AS153" s="51"/>
      <c r="AT153" s="51"/>
      <c r="AU153" s="51"/>
      <c r="AV153" s="51"/>
      <c r="AW153" s="51"/>
      <c r="AX153" s="51"/>
    </row>
    <row r="154" spans="1:50" hidden="1" x14ac:dyDescent="0.25">
      <c r="A154" s="135"/>
      <c r="B154" s="136"/>
      <c r="C154" s="2"/>
      <c r="D154" s="2"/>
      <c r="E154" s="2"/>
      <c r="F154" s="2"/>
      <c r="J154" s="137">
        <f>SUBTOTAL(9,J10:J153)</f>
        <v>342920126</v>
      </c>
      <c r="K154" s="137">
        <f>SUBTOTAL(9,K10:K136)</f>
        <v>347266709.63999999</v>
      </c>
      <c r="N154" s="137">
        <f t="shared" ref="N154:W154" si="76">SUBTOTAL(9,N10:N136)</f>
        <v>347266709.63999999</v>
      </c>
      <c r="O154" s="137">
        <f t="shared" si="76"/>
        <v>347100046.19000006</v>
      </c>
      <c r="P154" s="137">
        <f t="shared" si="76"/>
        <v>341676302.95503998</v>
      </c>
      <c r="Q154" s="137">
        <f t="shared" si="76"/>
        <v>342920126</v>
      </c>
      <c r="R154" s="137">
        <f t="shared" si="76"/>
        <v>346920126</v>
      </c>
      <c r="S154" s="137">
        <f t="shared" si="76"/>
        <v>346920126</v>
      </c>
      <c r="T154" s="137">
        <f t="shared" si="76"/>
        <v>316753462.55000007</v>
      </c>
      <c r="U154" s="137">
        <f t="shared" si="76"/>
        <v>341329719.31503999</v>
      </c>
      <c r="V154" s="137">
        <f t="shared" si="76"/>
        <v>341329719.31503999</v>
      </c>
      <c r="W154" s="137">
        <f t="shared" si="76"/>
        <v>341329719.31503999</v>
      </c>
      <c r="X154" s="138"/>
      <c r="AJ154" s="137">
        <f>SUBTOTAL(9,AJ10:AJ136)</f>
        <v>166663.44999999367</v>
      </c>
      <c r="AK154" s="137">
        <f>SUBTOTAL(9,AK10:AK136)</f>
        <v>5423743.2349600159</v>
      </c>
      <c r="AN154" s="137">
        <f>SUBTOTAL(9,AN10:AN136)</f>
        <v>4134979.74</v>
      </c>
      <c r="AO154" s="137">
        <f>SUBTOTAL(9,AO10:AO136)</f>
        <v>213623.77</v>
      </c>
    </row>
    <row r="155" spans="1:50" hidden="1" x14ac:dyDescent="0.25">
      <c r="A155" s="2"/>
      <c r="B155" s="2"/>
      <c r="C155" s="2"/>
      <c r="D155" s="2"/>
      <c r="E155" s="2"/>
      <c r="F155" s="2"/>
      <c r="J155" s="13"/>
      <c r="K155" s="13"/>
      <c r="N155" s="13"/>
      <c r="O155" s="13"/>
      <c r="P155" s="13"/>
      <c r="Q155" s="13"/>
      <c r="R155" s="13"/>
      <c r="S155" s="13"/>
      <c r="T155" s="13"/>
      <c r="U155" s="13"/>
      <c r="V155" s="13"/>
      <c r="W155" s="13"/>
    </row>
    <row r="156" spans="1:50" hidden="1" x14ac:dyDescent="0.25">
      <c r="I156" s="139"/>
      <c r="J156" s="137"/>
      <c r="O156" s="140">
        <f>J154-O154</f>
        <v>-4179920.1900000572</v>
      </c>
      <c r="P156" s="140">
        <f>O154-P154</f>
        <v>5423743.2349600792</v>
      </c>
      <c r="Q156" s="13"/>
    </row>
    <row r="157" spans="1:50" x14ac:dyDescent="0.25">
      <c r="I157" s="139"/>
      <c r="J157" s="137"/>
      <c r="K157" s="137"/>
      <c r="L157" s="141"/>
      <c r="P157" s="137"/>
      <c r="Q157" s="13"/>
    </row>
    <row r="158" spans="1:50" x14ac:dyDescent="0.25">
      <c r="I158" s="139"/>
      <c r="J158" s="137"/>
      <c r="K158" s="137"/>
      <c r="L158" s="141"/>
      <c r="P158" s="137"/>
      <c r="Q158" s="13"/>
    </row>
    <row r="159" spans="1:50" x14ac:dyDescent="0.25">
      <c r="I159" s="139"/>
      <c r="J159" s="137"/>
      <c r="K159" s="137"/>
      <c r="L159" s="141"/>
      <c r="P159" s="137"/>
      <c r="Q159" s="13"/>
    </row>
    <row r="160" spans="1:50" x14ac:dyDescent="0.25">
      <c r="I160" s="139"/>
      <c r="J160" s="137"/>
      <c r="K160" s="137"/>
      <c r="L160" s="141"/>
      <c r="P160" s="137"/>
      <c r="Q160" s="13"/>
    </row>
    <row r="161" spans="9:17" x14ac:dyDescent="0.25">
      <c r="I161" s="139"/>
      <c r="J161" s="137"/>
      <c r="K161" s="137"/>
      <c r="L161" s="141"/>
      <c r="P161" s="137"/>
      <c r="Q161" s="13"/>
    </row>
    <row r="162" spans="9:17" x14ac:dyDescent="0.25">
      <c r="Q162" s="13"/>
    </row>
    <row r="163" spans="9:17" x14ac:dyDescent="0.25">
      <c r="Q163" s="13"/>
    </row>
    <row r="164" spans="9:17" x14ac:dyDescent="0.25">
      <c r="Q164" s="137"/>
    </row>
  </sheetData>
  <sheetProtection password="CB20" sheet="1" objects="1" scenarios="1" autoFilter="0"/>
  <autoFilter ref="A9:AX156">
    <filterColumn colId="0">
      <customFilters>
        <customFilter operator="notEqual" val=" "/>
      </customFilters>
    </filterColumn>
    <filterColumn colId="1">
      <filters>
        <filter val="2010"/>
      </filters>
    </filterColumn>
    <filterColumn colId="37" showButton="0"/>
  </autoFilter>
  <mergeCells count="165">
    <mergeCell ref="A137:A140"/>
    <mergeCell ref="A142:A144"/>
    <mergeCell ref="A115:A117"/>
    <mergeCell ref="B115:B117"/>
    <mergeCell ref="C115:C117"/>
    <mergeCell ref="A118:A120"/>
    <mergeCell ref="B118:B120"/>
    <mergeCell ref="C118:C120"/>
    <mergeCell ref="A100:A103"/>
    <mergeCell ref="B100:B103"/>
    <mergeCell ref="C100:C103"/>
    <mergeCell ref="A111:A113"/>
    <mergeCell ref="B111:B113"/>
    <mergeCell ref="C111:C113"/>
    <mergeCell ref="A92:A94"/>
    <mergeCell ref="B92:B94"/>
    <mergeCell ref="C92:C94"/>
    <mergeCell ref="A96:A99"/>
    <mergeCell ref="B96:B99"/>
    <mergeCell ref="C96:C99"/>
    <mergeCell ref="M84:M85"/>
    <mergeCell ref="N84:N85"/>
    <mergeCell ref="Q84:Q85"/>
    <mergeCell ref="R84:R85"/>
    <mergeCell ref="Z84:Z85"/>
    <mergeCell ref="AA84:AA85"/>
    <mergeCell ref="F84:F85"/>
    <mergeCell ref="G84:G85"/>
    <mergeCell ref="H84:H85"/>
    <mergeCell ref="I84:I85"/>
    <mergeCell ref="J84:J85"/>
    <mergeCell ref="K84:K85"/>
    <mergeCell ref="AF63:AF66"/>
    <mergeCell ref="AG63:AG66"/>
    <mergeCell ref="AH63:AH66"/>
    <mergeCell ref="AO63:AO66"/>
    <mergeCell ref="AF70:AF71"/>
    <mergeCell ref="A84:A85"/>
    <mergeCell ref="B84:B85"/>
    <mergeCell ref="C84:C85"/>
    <mergeCell ref="D84:D85"/>
    <mergeCell ref="E84:E85"/>
    <mergeCell ref="AF39:AF40"/>
    <mergeCell ref="AG39:AG40"/>
    <mergeCell ref="AH39:AH40"/>
    <mergeCell ref="AI39:AI40"/>
    <mergeCell ref="A56:A58"/>
    <mergeCell ref="B56:B58"/>
    <mergeCell ref="C56:C58"/>
    <mergeCell ref="D56:D58"/>
    <mergeCell ref="E56:E58"/>
    <mergeCell ref="Z39:Z40"/>
    <mergeCell ref="AA39:AA40"/>
    <mergeCell ref="AB39:AB40"/>
    <mergeCell ref="AC39:AC40"/>
    <mergeCell ref="AD39:AD40"/>
    <mergeCell ref="AE39:AE40"/>
    <mergeCell ref="W32:W33"/>
    <mergeCell ref="Z32:Z33"/>
    <mergeCell ref="AA32:AA33"/>
    <mergeCell ref="A39:A40"/>
    <mergeCell ref="B39:B40"/>
    <mergeCell ref="C39:C40"/>
    <mergeCell ref="D39:D40"/>
    <mergeCell ref="E39:E40"/>
    <mergeCell ref="F39:F40"/>
    <mergeCell ref="I39:I40"/>
    <mergeCell ref="I32:I33"/>
    <mergeCell ref="O32:O33"/>
    <mergeCell ref="P32:P33"/>
    <mergeCell ref="T32:T33"/>
    <mergeCell ref="U32:U33"/>
    <mergeCell ref="V32:V33"/>
    <mergeCell ref="A32:A33"/>
    <mergeCell ref="B32:B33"/>
    <mergeCell ref="C32:C33"/>
    <mergeCell ref="D32:D33"/>
    <mergeCell ref="E32:E33"/>
    <mergeCell ref="F32:F33"/>
    <mergeCell ref="AC14:AC15"/>
    <mergeCell ref="AD14:AD15"/>
    <mergeCell ref="AE14:AE15"/>
    <mergeCell ref="AI14:AI15"/>
    <mergeCell ref="Z30:Z31"/>
    <mergeCell ref="AA30:AA31"/>
    <mergeCell ref="U14:U15"/>
    <mergeCell ref="V14:V15"/>
    <mergeCell ref="W14:W15"/>
    <mergeCell ref="Z14:Z15"/>
    <mergeCell ref="AA14:AA15"/>
    <mergeCell ref="AB14:AB15"/>
    <mergeCell ref="AH11:AH13"/>
    <mergeCell ref="AI11:AI13"/>
    <mergeCell ref="A14:A15"/>
    <mergeCell ref="B14:B15"/>
    <mergeCell ref="C14:C15"/>
    <mergeCell ref="E14:E15"/>
    <mergeCell ref="F14:F15"/>
    <mergeCell ref="O14:O15"/>
    <mergeCell ref="P14:P15"/>
    <mergeCell ref="T14:T15"/>
    <mergeCell ref="AB11:AB13"/>
    <mergeCell ref="AC11:AC13"/>
    <mergeCell ref="AD11:AD13"/>
    <mergeCell ref="AE11:AE13"/>
    <mergeCell ref="AF11:AF13"/>
    <mergeCell ref="AG11:AG13"/>
    <mergeCell ref="V11:V13"/>
    <mergeCell ref="W11:W13"/>
    <mergeCell ref="X11:X13"/>
    <mergeCell ref="Y11:Y13"/>
    <mergeCell ref="Z11:Z13"/>
    <mergeCell ref="AA11:AA13"/>
    <mergeCell ref="AV8:AV9"/>
    <mergeCell ref="AW8:AW9"/>
    <mergeCell ref="AX8:AX9"/>
    <mergeCell ref="A11:A13"/>
    <mergeCell ref="B11:B13"/>
    <mergeCell ref="C11:C13"/>
    <mergeCell ref="E11:E13"/>
    <mergeCell ref="F11:F13"/>
    <mergeCell ref="T11:T13"/>
    <mergeCell ref="U11:U13"/>
    <mergeCell ref="AP8:AP9"/>
    <mergeCell ref="AQ8:AQ9"/>
    <mergeCell ref="AR8:AR9"/>
    <mergeCell ref="AS8:AS9"/>
    <mergeCell ref="AT8:AT9"/>
    <mergeCell ref="AU8:AU9"/>
    <mergeCell ref="AH8:AH9"/>
    <mergeCell ref="AI8:AI9"/>
    <mergeCell ref="AJ8:AJ9"/>
    <mergeCell ref="AK8:AK9"/>
    <mergeCell ref="AL8:AM9"/>
    <mergeCell ref="AN8:AO8"/>
    <mergeCell ref="AB8:AB9"/>
    <mergeCell ref="AC8:AC9"/>
    <mergeCell ref="AD8:AD9"/>
    <mergeCell ref="AE8:AE9"/>
    <mergeCell ref="AF8:AF9"/>
    <mergeCell ref="AG8:AG9"/>
    <mergeCell ref="M8:M9"/>
    <mergeCell ref="N8:N9"/>
    <mergeCell ref="O8:O9"/>
    <mergeCell ref="P8:P9"/>
    <mergeCell ref="Q8:X8"/>
    <mergeCell ref="Z8:AA8"/>
    <mergeCell ref="G8:G9"/>
    <mergeCell ref="H8:H9"/>
    <mergeCell ref="I8:I9"/>
    <mergeCell ref="J8:J9"/>
    <mergeCell ref="K8:K9"/>
    <mergeCell ref="L8:L9"/>
    <mergeCell ref="A8:A9"/>
    <mergeCell ref="B8:B9"/>
    <mergeCell ref="C8:C9"/>
    <mergeCell ref="D8:D9"/>
    <mergeCell ref="E8:E9"/>
    <mergeCell ref="F8:F9"/>
    <mergeCell ref="N2:P2"/>
    <mergeCell ref="C3:I3"/>
    <mergeCell ref="N3:P3"/>
    <mergeCell ref="C4:E4"/>
    <mergeCell ref="G4:I5"/>
    <mergeCell ref="N4:P4"/>
  </mergeCells>
  <conditionalFormatting sqref="AQ10 AQ134:AQ153 AQ86:AQ92 AQ60:AQ84 AQ41:AQ57">
    <cfRule type="containsText" dxfId="167" priority="25" stopIfTrue="1" operator="containsText" text="DEFINICIÓN">
      <formula>NOT(ISERROR(SEARCH("DEFINICIÓN",AQ10)))</formula>
    </cfRule>
    <cfRule type="containsText" dxfId="166" priority="26" operator="containsText" text="CANCELADA">
      <formula>NOT(ISERROR(SEARCH("CANCELADA",AQ10)))</formula>
    </cfRule>
    <cfRule type="containsText" dxfId="165" priority="27" stopIfTrue="1" operator="containsText" text="EN PROCESO">
      <formula>NOT(ISERROR(SEARCH("EN PROCESO",AQ10)))</formula>
    </cfRule>
    <cfRule type="containsText" dxfId="164" priority="28" operator="containsText" text="TERMINADA">
      <formula>NOT(ISERROR(SEARCH("TERMINADA",AQ10)))</formula>
    </cfRule>
  </conditionalFormatting>
  <conditionalFormatting sqref="AQ11">
    <cfRule type="containsText" dxfId="163" priority="21" stopIfTrue="1" operator="containsText" text="DEFINICIÓN">
      <formula>NOT(ISERROR(SEARCH("DEFINICIÓN",AQ11)))</formula>
    </cfRule>
    <cfRule type="containsText" dxfId="162" priority="22" operator="containsText" text="CANCELADA">
      <formula>NOT(ISERROR(SEARCH("CANCELADA",AQ11)))</formula>
    </cfRule>
    <cfRule type="containsText" dxfId="161" priority="23" stopIfTrue="1" operator="containsText" text="EN PROCESO">
      <formula>NOT(ISERROR(SEARCH("EN PROCESO",AQ11)))</formula>
    </cfRule>
    <cfRule type="containsText" dxfId="160" priority="24" operator="containsText" text="TERMINADA">
      <formula>NOT(ISERROR(SEARCH("TERMINADA",AQ11)))</formula>
    </cfRule>
  </conditionalFormatting>
  <conditionalFormatting sqref="AQ118 AQ34:AQ39 AQ14 AQ16:AQ32 AQ104:AQ111 AQ95:AQ96 AQ100 AQ121:AQ132 AQ114:AQ115">
    <cfRule type="containsText" dxfId="159" priority="17" stopIfTrue="1" operator="containsText" text="DEFINICIÓN">
      <formula>NOT(ISERROR(SEARCH("DEFINICIÓN",AQ14)))</formula>
    </cfRule>
    <cfRule type="containsText" dxfId="158" priority="18" operator="containsText" text="CANCELADA">
      <formula>NOT(ISERROR(SEARCH("CANCELADA",AQ14)))</formula>
    </cfRule>
    <cfRule type="containsText" dxfId="157" priority="19" stopIfTrue="1" operator="containsText" text="EN PROCESO">
      <formula>NOT(ISERROR(SEARCH("EN PROCESO",AQ14)))</formula>
    </cfRule>
    <cfRule type="containsText" dxfId="156" priority="20" operator="containsText" text="TERMINADA">
      <formula>NOT(ISERROR(SEARCH("TERMINADA",AQ14)))</formula>
    </cfRule>
  </conditionalFormatting>
  <conditionalFormatting sqref="AQ59">
    <cfRule type="containsText" dxfId="155" priority="13" stopIfTrue="1" operator="containsText" text="DEFINICIÓN">
      <formula>NOT(ISERROR(SEARCH("DEFINICIÓN",AQ59)))</formula>
    </cfRule>
    <cfRule type="containsText" dxfId="154" priority="14" operator="containsText" text="CANCELADA">
      <formula>NOT(ISERROR(SEARCH("CANCELADA",AQ59)))</formula>
    </cfRule>
    <cfRule type="containsText" dxfId="153" priority="15" stopIfTrue="1" operator="containsText" text="EN PROCESO">
      <formula>NOT(ISERROR(SEARCH("EN PROCESO",AQ59)))</formula>
    </cfRule>
    <cfRule type="containsText" dxfId="152" priority="16" operator="containsText" text="TERMINADA">
      <formula>NOT(ISERROR(SEARCH("TERMINADA",AQ59)))</formula>
    </cfRule>
  </conditionalFormatting>
  <conditionalFormatting sqref="AP89">
    <cfRule type="containsText" dxfId="151" priority="9" stopIfTrue="1" operator="containsText" text="DEFINICIÓN">
      <formula>NOT(ISERROR(SEARCH("DEFINICIÓN",AP89)))</formula>
    </cfRule>
    <cfRule type="containsText" dxfId="150" priority="10" operator="containsText" text="CANCELADA">
      <formula>NOT(ISERROR(SEARCH("CANCELADA",AP89)))</formula>
    </cfRule>
    <cfRule type="containsText" dxfId="149" priority="11" stopIfTrue="1" operator="containsText" text="EN PROCESO">
      <formula>NOT(ISERROR(SEARCH("EN PROCESO",AP89)))</formula>
    </cfRule>
    <cfRule type="containsText" dxfId="148" priority="12" operator="containsText" text="TERMINADA">
      <formula>NOT(ISERROR(SEARCH("TERMINADA",AP89)))</formula>
    </cfRule>
  </conditionalFormatting>
  <conditionalFormatting sqref="AP67">
    <cfRule type="containsText" dxfId="147" priority="5" stopIfTrue="1" operator="containsText" text="DEFINICIÓN">
      <formula>NOT(ISERROR(SEARCH("DEFINICIÓN",AP67)))</formula>
    </cfRule>
    <cfRule type="containsText" dxfId="146" priority="6" operator="containsText" text="CANCELADA">
      <formula>NOT(ISERROR(SEARCH("CANCELADA",AP67)))</formula>
    </cfRule>
    <cfRule type="containsText" dxfId="145" priority="7" stopIfTrue="1" operator="containsText" text="EN PROCESO">
      <formula>NOT(ISERROR(SEARCH("EN PROCESO",AP67)))</formula>
    </cfRule>
    <cfRule type="containsText" dxfId="144" priority="8" operator="containsText" text="TERMINADA">
      <formula>NOT(ISERROR(SEARCH("TERMINADA",AP67)))</formula>
    </cfRule>
  </conditionalFormatting>
  <conditionalFormatting sqref="AQ133">
    <cfRule type="containsText" dxfId="143" priority="1" stopIfTrue="1" operator="containsText" text="DEFINICIÓN">
      <formula>NOT(ISERROR(SEARCH("DEFINICIÓN",AQ133)))</formula>
    </cfRule>
    <cfRule type="containsText" dxfId="142" priority="2" operator="containsText" text="CANCELADA">
      <formula>NOT(ISERROR(SEARCH("CANCELADA",AQ133)))</formula>
    </cfRule>
    <cfRule type="containsText" dxfId="141" priority="3" stopIfTrue="1" operator="containsText" text="EN PROCESO">
      <formula>NOT(ISERROR(SEARCH("EN PROCESO",AQ133)))</formula>
    </cfRule>
    <cfRule type="containsText" dxfId="140" priority="4" operator="containsText" text="TERMINADA">
      <formula>NOT(ISERROR(SEARCH("TERMINADA",AQ133)))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AY164"/>
  <sheetViews>
    <sheetView showGridLines="0" topLeftCell="A7" zoomScale="85" zoomScaleNormal="85" workbookViewId="0">
      <pane xSplit="5" ySplit="3" topLeftCell="F10" activePane="bottomRight" state="frozen"/>
      <selection activeCell="A7" sqref="A7"/>
      <selection pane="topRight" activeCell="F7" sqref="F7"/>
      <selection pane="bottomLeft" activeCell="A10" sqref="A10"/>
      <selection pane="bottomRight" activeCell="D23" sqref="D23"/>
    </sheetView>
  </sheetViews>
  <sheetFormatPr baseColWidth="10" defaultColWidth="11.42578125" defaultRowHeight="15" x14ac:dyDescent="0.25"/>
  <cols>
    <col min="1" max="1" width="9.140625" style="1" customWidth="1"/>
    <col min="2" max="2" width="6.5703125" style="1" customWidth="1"/>
    <col min="3" max="3" width="13.140625" style="1" customWidth="1"/>
    <col min="4" max="4" width="44.28515625" style="1" customWidth="1"/>
    <col min="5" max="5" width="14.85546875" style="1" hidden="1" customWidth="1"/>
    <col min="6" max="6" width="17.28515625" style="1" customWidth="1"/>
    <col min="7" max="7" width="20.85546875" style="1" customWidth="1"/>
    <col min="8" max="8" width="20.7109375" style="1" customWidth="1"/>
    <col min="9" max="9" width="20.5703125" style="1" customWidth="1"/>
    <col min="10" max="10" width="18.42578125" style="1" customWidth="1"/>
    <col min="11" max="11" width="21.140625" style="1" customWidth="1"/>
    <col min="12" max="12" width="21.5703125" style="2" hidden="1" customWidth="1"/>
    <col min="13" max="13" width="21.7109375" style="2" hidden="1" customWidth="1"/>
    <col min="14" max="14" width="18" style="1" customWidth="1"/>
    <col min="15" max="15" width="18.140625" style="1" customWidth="1"/>
    <col min="16" max="16" width="19.7109375" style="1" customWidth="1"/>
    <col min="17" max="19" width="19.42578125" style="1" hidden="1" customWidth="1"/>
    <col min="20" max="20" width="20.7109375" style="1" hidden="1" customWidth="1"/>
    <col min="21" max="21" width="18.42578125" style="1" hidden="1" customWidth="1"/>
    <col min="22" max="23" width="20.7109375" style="1" hidden="1" customWidth="1"/>
    <col min="24" max="25" width="11.42578125" style="1" customWidth="1"/>
    <col min="26" max="26" width="27.28515625" style="1" customWidth="1"/>
    <col min="27" max="27" width="15.85546875" style="1" customWidth="1"/>
    <col min="28" max="28" width="21.42578125" style="1" customWidth="1"/>
    <col min="29" max="29" width="37.42578125" style="1" customWidth="1"/>
    <col min="30" max="30" width="22.7109375" style="1" customWidth="1"/>
    <col min="31" max="31" width="26" style="1" customWidth="1"/>
    <col min="32" max="32" width="18.85546875" style="1" customWidth="1"/>
    <col min="33" max="33" width="19.28515625" style="1" customWidth="1"/>
    <col min="34" max="34" width="24.28515625" style="1" customWidth="1"/>
    <col min="35" max="35" width="66.7109375" style="1" customWidth="1"/>
    <col min="36" max="37" width="16.28515625" style="1" customWidth="1"/>
    <col min="38" max="38" width="14.28515625" style="1" customWidth="1"/>
    <col min="39" max="39" width="31.42578125" style="1" customWidth="1"/>
    <col min="40" max="41" width="17.42578125" style="1" customWidth="1"/>
    <col min="42" max="42" width="16.28515625" style="1" customWidth="1"/>
    <col min="43" max="43" width="16.140625" style="1" customWidth="1"/>
    <col min="44" max="44" width="29.28515625" style="1" customWidth="1"/>
    <col min="45" max="45" width="19.7109375" style="1" hidden="1" customWidth="1"/>
    <col min="46" max="50" width="17.85546875" style="1" customWidth="1"/>
    <col min="51" max="51" width="46.42578125" style="1" customWidth="1"/>
    <col min="52" max="16384" width="11.42578125" style="1"/>
  </cols>
  <sheetData>
    <row r="2" spans="1:50" x14ac:dyDescent="0.25">
      <c r="M2" s="3"/>
      <c r="N2" s="4" t="s">
        <v>0</v>
      </c>
      <c r="O2" s="4"/>
      <c r="P2" s="4"/>
    </row>
    <row r="3" spans="1:50" x14ac:dyDescent="0.25">
      <c r="C3" s="5" t="s">
        <v>1</v>
      </c>
      <c r="D3" s="5"/>
      <c r="E3" s="5"/>
      <c r="F3" s="5"/>
      <c r="G3" s="5"/>
      <c r="H3" s="5"/>
      <c r="I3" s="5"/>
      <c r="J3" s="6"/>
      <c r="K3" s="6"/>
      <c r="L3" s="7"/>
      <c r="M3" s="3"/>
      <c r="N3" s="4" t="s">
        <v>2</v>
      </c>
      <c r="O3" s="4"/>
      <c r="P3" s="4"/>
      <c r="Q3" s="6"/>
      <c r="R3" s="6"/>
      <c r="S3" s="6"/>
      <c r="T3" s="6"/>
      <c r="U3" s="6"/>
      <c r="V3" s="6"/>
      <c r="W3" s="6"/>
      <c r="X3" s="6"/>
      <c r="Y3" s="6"/>
    </row>
    <row r="4" spans="1:50" x14ac:dyDescent="0.25">
      <c r="C4" s="5" t="s">
        <v>3</v>
      </c>
      <c r="D4" s="5"/>
      <c r="E4" s="5"/>
      <c r="G4" s="8" t="s">
        <v>4</v>
      </c>
      <c r="H4" s="8"/>
      <c r="I4" s="8"/>
      <c r="J4" s="9"/>
      <c r="K4" s="9"/>
      <c r="L4" s="10"/>
      <c r="M4" s="3"/>
      <c r="N4" s="4" t="s">
        <v>5</v>
      </c>
      <c r="O4" s="4"/>
      <c r="P4" s="4"/>
      <c r="Q4" s="11"/>
      <c r="R4" s="11"/>
      <c r="S4" s="11"/>
      <c r="T4" s="11"/>
      <c r="U4" s="11"/>
      <c r="V4" s="11"/>
      <c r="W4" s="11"/>
      <c r="X4" s="11"/>
      <c r="Y4" s="11"/>
    </row>
    <row r="5" spans="1:50" x14ac:dyDescent="0.25">
      <c r="C5" s="12" t="s">
        <v>6</v>
      </c>
      <c r="G5" s="8"/>
      <c r="H5" s="8"/>
      <c r="I5" s="8"/>
      <c r="J5" s="9"/>
      <c r="K5" s="9"/>
      <c r="L5" s="10"/>
      <c r="M5" s="10"/>
      <c r="N5" s="9"/>
    </row>
    <row r="6" spans="1:50" x14ac:dyDescent="0.25">
      <c r="C6" s="12"/>
      <c r="K6" s="13"/>
    </row>
    <row r="7" spans="1:50" x14ac:dyDescent="0.25">
      <c r="F7" s="13"/>
      <c r="J7" s="14">
        <f>SUBTOTAL(9,J10:J153)</f>
        <v>344611786</v>
      </c>
      <c r="K7" s="14">
        <f>SUBTOTAL(9,K10:K153)</f>
        <v>344611786</v>
      </c>
      <c r="L7" s="14">
        <f>SUBTOTAL(9,L10:L153)</f>
        <v>0</v>
      </c>
      <c r="M7" s="14">
        <f>SUBTOTAL(9,M10:M153)</f>
        <v>0</v>
      </c>
      <c r="N7" s="14">
        <f>SUBTOTAL(9,N10:N153)</f>
        <v>344611786</v>
      </c>
      <c r="O7" s="14">
        <f>SUBTOTAL(9,O10:O153)</f>
        <v>343851575.33999997</v>
      </c>
      <c r="P7" s="14">
        <f>SUBTOTAL(9,P10:P153)</f>
        <v>331672175.26999998</v>
      </c>
    </row>
    <row r="8" spans="1:50" s="27" customFormat="1" ht="16.5" customHeight="1" thickBot="1" x14ac:dyDescent="0.3">
      <c r="A8" s="15" t="s">
        <v>7</v>
      </c>
      <c r="B8" s="16" t="s">
        <v>8</v>
      </c>
      <c r="C8" s="17" t="s">
        <v>9</v>
      </c>
      <c r="D8" s="17" t="s">
        <v>10</v>
      </c>
      <c r="E8" s="17" t="s">
        <v>11</v>
      </c>
      <c r="F8" s="17" t="s">
        <v>12</v>
      </c>
      <c r="G8" s="18" t="s">
        <v>13</v>
      </c>
      <c r="H8" s="15" t="s">
        <v>14</v>
      </c>
      <c r="I8" s="19" t="s">
        <v>15</v>
      </c>
      <c r="J8" s="16" t="s">
        <v>16</v>
      </c>
      <c r="K8" s="16" t="s">
        <v>17</v>
      </c>
      <c r="L8" s="16" t="s">
        <v>18</v>
      </c>
      <c r="M8" s="16" t="s">
        <v>19</v>
      </c>
      <c r="N8" s="16" t="s">
        <v>20</v>
      </c>
      <c r="O8" s="16" t="s">
        <v>21</v>
      </c>
      <c r="P8" s="17" t="s">
        <v>22</v>
      </c>
      <c r="Q8" s="20" t="s">
        <v>23</v>
      </c>
      <c r="R8" s="21"/>
      <c r="S8" s="21"/>
      <c r="T8" s="21"/>
      <c r="U8" s="21"/>
      <c r="V8" s="21"/>
      <c r="W8" s="21"/>
      <c r="X8" s="22"/>
      <c r="Y8" s="23"/>
      <c r="Z8" s="24" t="s">
        <v>24</v>
      </c>
      <c r="AA8" s="24"/>
      <c r="AB8" s="19" t="s">
        <v>25</v>
      </c>
      <c r="AC8" s="25" t="s">
        <v>26</v>
      </c>
      <c r="AD8" s="25" t="s">
        <v>27</v>
      </c>
      <c r="AE8" s="16" t="s">
        <v>28</v>
      </c>
      <c r="AF8" s="16" t="s">
        <v>29</v>
      </c>
      <c r="AG8" s="16" t="s">
        <v>30</v>
      </c>
      <c r="AH8" s="16" t="s">
        <v>31</v>
      </c>
      <c r="AI8" s="25" t="s">
        <v>32</v>
      </c>
      <c r="AJ8" s="26" t="s">
        <v>33</v>
      </c>
      <c r="AK8" s="26" t="s">
        <v>34</v>
      </c>
      <c r="AL8" s="18" t="s">
        <v>35</v>
      </c>
      <c r="AM8" s="15"/>
      <c r="AN8" s="18" t="s">
        <v>36</v>
      </c>
      <c r="AO8" s="15"/>
      <c r="AP8" s="25" t="s">
        <v>37</v>
      </c>
      <c r="AQ8" s="25" t="s">
        <v>37</v>
      </c>
      <c r="AR8" s="25" t="s">
        <v>38</v>
      </c>
      <c r="AS8" s="25" t="s">
        <v>39</v>
      </c>
      <c r="AT8" s="25" t="s">
        <v>40</v>
      </c>
      <c r="AU8" s="25" t="s">
        <v>41</v>
      </c>
      <c r="AV8" s="25" t="s">
        <v>42</v>
      </c>
      <c r="AW8" s="25" t="s">
        <v>43</v>
      </c>
      <c r="AX8" s="25" t="s">
        <v>44</v>
      </c>
    </row>
    <row r="9" spans="1:50" s="27" customFormat="1" ht="31.5" x14ac:dyDescent="0.25">
      <c r="A9" s="15"/>
      <c r="B9" s="17"/>
      <c r="C9" s="17"/>
      <c r="D9" s="17"/>
      <c r="E9" s="17"/>
      <c r="F9" s="17"/>
      <c r="G9" s="18"/>
      <c r="H9" s="15"/>
      <c r="I9" s="28"/>
      <c r="J9" s="29"/>
      <c r="K9" s="16"/>
      <c r="L9" s="16"/>
      <c r="M9" s="16"/>
      <c r="N9" s="16"/>
      <c r="O9" s="29"/>
      <c r="P9" s="17"/>
      <c r="Q9" s="30" t="s">
        <v>45</v>
      </c>
      <c r="R9" s="30" t="s">
        <v>46</v>
      </c>
      <c r="S9" s="30" t="s">
        <v>47</v>
      </c>
      <c r="T9" s="30" t="s">
        <v>48</v>
      </c>
      <c r="U9" s="30" t="s">
        <v>49</v>
      </c>
      <c r="V9" s="30" t="s">
        <v>22</v>
      </c>
      <c r="W9" s="30" t="s">
        <v>50</v>
      </c>
      <c r="X9" s="30" t="s">
        <v>51</v>
      </c>
      <c r="Y9" s="30" t="s">
        <v>52</v>
      </c>
      <c r="Z9" s="31" t="s">
        <v>53</v>
      </c>
      <c r="AA9" s="31" t="s">
        <v>9</v>
      </c>
      <c r="AB9" s="28"/>
      <c r="AC9" s="32"/>
      <c r="AD9" s="32"/>
      <c r="AE9" s="16"/>
      <c r="AF9" s="16"/>
      <c r="AG9" s="16"/>
      <c r="AH9" s="16"/>
      <c r="AI9" s="32"/>
      <c r="AJ9" s="33"/>
      <c r="AK9" s="33"/>
      <c r="AL9" s="18"/>
      <c r="AM9" s="15"/>
      <c r="AN9" s="34" t="s">
        <v>54</v>
      </c>
      <c r="AO9" s="35" t="s">
        <v>55</v>
      </c>
      <c r="AP9" s="32"/>
      <c r="AQ9" s="32"/>
      <c r="AR9" s="32"/>
      <c r="AS9" s="32"/>
      <c r="AT9" s="32"/>
      <c r="AU9" s="32"/>
      <c r="AV9" s="32"/>
      <c r="AW9" s="32"/>
      <c r="AX9" s="32"/>
    </row>
    <row r="10" spans="1:50" s="53" customFormat="1" ht="55.5" hidden="1" customHeight="1" x14ac:dyDescent="0.25">
      <c r="A10" s="36" t="s">
        <v>56</v>
      </c>
      <c r="B10" s="36">
        <v>2008</v>
      </c>
      <c r="C10" s="36" t="s">
        <v>57</v>
      </c>
      <c r="D10" s="37" t="s">
        <v>58</v>
      </c>
      <c r="E10" s="38" t="s">
        <v>59</v>
      </c>
      <c r="F10" s="38" t="s">
        <v>57</v>
      </c>
      <c r="G10" s="39">
        <v>39664</v>
      </c>
      <c r="H10" s="39">
        <v>41120</v>
      </c>
      <c r="I10" s="40"/>
      <c r="J10" s="41">
        <v>180000000</v>
      </c>
      <c r="K10" s="41">
        <v>180000000</v>
      </c>
      <c r="L10" s="42">
        <v>0</v>
      </c>
      <c r="M10" s="42"/>
      <c r="N10" s="41">
        <v>180000000</v>
      </c>
      <c r="O10" s="41">
        <v>180000000</v>
      </c>
      <c r="P10" s="41">
        <v>180000000</v>
      </c>
      <c r="Q10" s="43">
        <f t="shared" ref="Q10:R39" si="0">J10</f>
        <v>180000000</v>
      </c>
      <c r="R10" s="43">
        <f t="shared" si="0"/>
        <v>180000000</v>
      </c>
      <c r="S10" s="44">
        <f t="shared" ref="S10" si="1">R10</f>
        <v>180000000</v>
      </c>
      <c r="T10" s="43">
        <f>O10</f>
        <v>180000000</v>
      </c>
      <c r="U10" s="44">
        <f t="shared" ref="U10" si="2">V10</f>
        <v>180000000</v>
      </c>
      <c r="V10" s="44">
        <f>P10</f>
        <v>180000000</v>
      </c>
      <c r="W10" s="43">
        <f t="shared" ref="W10" si="3">V10</f>
        <v>180000000</v>
      </c>
      <c r="X10" s="46">
        <v>1</v>
      </c>
      <c r="Y10" s="46">
        <v>1</v>
      </c>
      <c r="Z10" s="36" t="s">
        <v>60</v>
      </c>
      <c r="AA10" s="36" t="s">
        <v>61</v>
      </c>
      <c r="AB10" s="36" t="s">
        <v>62</v>
      </c>
      <c r="AC10" s="47" t="s">
        <v>63</v>
      </c>
      <c r="AD10" s="47" t="s">
        <v>64</v>
      </c>
      <c r="AE10" s="47" t="s">
        <v>65</v>
      </c>
      <c r="AF10" s="48">
        <f>6962918.98</f>
        <v>6962918.9800000004</v>
      </c>
      <c r="AG10" s="48">
        <v>4796187.42</v>
      </c>
      <c r="AH10" s="48">
        <f>AF10-AG10</f>
        <v>2166731.5600000005</v>
      </c>
      <c r="AI10" s="49" t="s">
        <v>66</v>
      </c>
      <c r="AJ10" s="50">
        <f>K10-O10</f>
        <v>0</v>
      </c>
      <c r="AK10" s="50">
        <f>O10-P10</f>
        <v>0</v>
      </c>
      <c r="AL10" s="49"/>
      <c r="AM10" s="49"/>
      <c r="AN10" s="49"/>
      <c r="AO10" s="43">
        <v>6604</v>
      </c>
      <c r="AP10" s="49" t="s">
        <v>67</v>
      </c>
      <c r="AQ10" s="51" t="s">
        <v>67</v>
      </c>
      <c r="AR10" s="51" t="s">
        <v>68</v>
      </c>
      <c r="AS10" s="51"/>
      <c r="AT10" s="52" t="s">
        <v>69</v>
      </c>
      <c r="AU10" s="52" t="s">
        <v>69</v>
      </c>
      <c r="AV10" s="51"/>
      <c r="AW10" s="51"/>
      <c r="AX10" s="51"/>
    </row>
    <row r="11" spans="1:50" s="64" customFormat="1" ht="60" hidden="1" customHeight="1" x14ac:dyDescent="0.25">
      <c r="A11" s="54" t="s">
        <v>56</v>
      </c>
      <c r="B11" s="54">
        <v>2008</v>
      </c>
      <c r="C11" s="55" t="s">
        <v>70</v>
      </c>
      <c r="D11" s="37" t="s">
        <v>71</v>
      </c>
      <c r="E11" s="55" t="s">
        <v>59</v>
      </c>
      <c r="F11" s="56" t="s">
        <v>70</v>
      </c>
      <c r="G11" s="39">
        <v>39734</v>
      </c>
      <c r="H11" s="39">
        <v>40098</v>
      </c>
      <c r="I11" s="57"/>
      <c r="J11" s="41">
        <v>70000000</v>
      </c>
      <c r="K11" s="41">
        <f>J11+L11+M11</f>
        <v>87996066.019999996</v>
      </c>
      <c r="L11" s="42"/>
      <c r="M11" s="42">
        <f>M12+M13</f>
        <v>17996066.02</v>
      </c>
      <c r="N11" s="41">
        <v>70000000</v>
      </c>
      <c r="O11" s="41">
        <v>87996066.019999996</v>
      </c>
      <c r="P11" s="48">
        <v>87996066.019999996</v>
      </c>
      <c r="Q11" s="44">
        <f t="shared" si="0"/>
        <v>70000000</v>
      </c>
      <c r="R11" s="43">
        <f t="shared" si="0"/>
        <v>87996066.019999996</v>
      </c>
      <c r="S11" s="44">
        <f t="shared" ref="S11:T26" si="4">N11</f>
        <v>70000000</v>
      </c>
      <c r="T11" s="58">
        <f>O11</f>
        <v>87996066.019999996</v>
      </c>
      <c r="U11" s="58">
        <f>V11</f>
        <v>87996066.019999996</v>
      </c>
      <c r="V11" s="58">
        <f>P11</f>
        <v>87996066.019999996</v>
      </c>
      <c r="W11" s="58">
        <f>V11</f>
        <v>87996066.019999996</v>
      </c>
      <c r="X11" s="59">
        <v>1</v>
      </c>
      <c r="Y11" s="59">
        <v>1</v>
      </c>
      <c r="Z11" s="54" t="s">
        <v>72</v>
      </c>
      <c r="AA11" s="55" t="s">
        <v>73</v>
      </c>
      <c r="AB11" s="60" t="s">
        <v>74</v>
      </c>
      <c r="AC11" s="61">
        <v>33716300101</v>
      </c>
      <c r="AD11" s="60" t="s">
        <v>64</v>
      </c>
      <c r="AE11" s="60" t="s">
        <v>75</v>
      </c>
      <c r="AF11" s="62">
        <v>0</v>
      </c>
      <c r="AG11" s="62">
        <v>0</v>
      </c>
      <c r="AH11" s="62">
        <v>0</v>
      </c>
      <c r="AI11" s="63" t="s">
        <v>76</v>
      </c>
      <c r="AJ11" s="50">
        <f>K11-O11</f>
        <v>0</v>
      </c>
      <c r="AK11" s="50">
        <f>O11-P11</f>
        <v>0</v>
      </c>
      <c r="AL11" s="43"/>
      <c r="AM11" s="43"/>
      <c r="AN11" s="43"/>
      <c r="AO11" s="43"/>
      <c r="AP11" s="51" t="s">
        <v>67</v>
      </c>
      <c r="AQ11" s="51" t="s">
        <v>67</v>
      </c>
      <c r="AR11" s="51" t="s">
        <v>68</v>
      </c>
      <c r="AS11" s="51"/>
      <c r="AT11" s="52" t="s">
        <v>69</v>
      </c>
      <c r="AU11" s="52" t="s">
        <v>69</v>
      </c>
      <c r="AV11" s="51"/>
      <c r="AW11" s="51"/>
      <c r="AX11" s="51"/>
    </row>
    <row r="12" spans="1:50" s="64" customFormat="1" ht="60" hidden="1" customHeight="1" x14ac:dyDescent="0.25">
      <c r="A12" s="65"/>
      <c r="B12" s="65"/>
      <c r="C12" s="66"/>
      <c r="D12" s="67" t="s">
        <v>77</v>
      </c>
      <c r="E12" s="66"/>
      <c r="F12" s="56"/>
      <c r="G12" s="68"/>
      <c r="H12" s="68"/>
      <c r="I12" s="57"/>
      <c r="J12" s="42"/>
      <c r="K12" s="42"/>
      <c r="L12" s="42"/>
      <c r="M12" s="42">
        <v>16986850.02</v>
      </c>
      <c r="N12" s="42">
        <v>16986850.02</v>
      </c>
      <c r="O12" s="69"/>
      <c r="P12" s="69"/>
      <c r="Q12" s="70">
        <f t="shared" si="0"/>
        <v>0</v>
      </c>
      <c r="R12" s="70">
        <f t="shared" ref="R12:R40" si="5">M12</f>
        <v>16986850.02</v>
      </c>
      <c r="S12" s="70">
        <f t="shared" si="4"/>
        <v>16986850.02</v>
      </c>
      <c r="T12" s="71"/>
      <c r="U12" s="71"/>
      <c r="V12" s="71"/>
      <c r="W12" s="71"/>
      <c r="X12" s="72"/>
      <c r="Y12" s="72"/>
      <c r="Z12" s="65"/>
      <c r="AA12" s="66"/>
      <c r="AB12" s="73"/>
      <c r="AC12" s="74"/>
      <c r="AD12" s="73"/>
      <c r="AE12" s="73"/>
      <c r="AF12" s="75"/>
      <c r="AG12" s="75"/>
      <c r="AH12" s="75"/>
      <c r="AI12" s="63"/>
      <c r="AJ12" s="49"/>
      <c r="AK12" s="49"/>
      <c r="AL12" s="49"/>
      <c r="AM12" s="49"/>
      <c r="AN12" s="49"/>
      <c r="AO12" s="49"/>
      <c r="AP12" s="76"/>
      <c r="AQ12" s="76"/>
      <c r="AR12" s="51"/>
      <c r="AS12" s="51"/>
      <c r="AT12" s="51"/>
      <c r="AU12" s="51"/>
      <c r="AV12" s="51"/>
      <c r="AW12" s="51"/>
      <c r="AX12" s="51"/>
    </row>
    <row r="13" spans="1:50" s="64" customFormat="1" ht="60" hidden="1" customHeight="1" x14ac:dyDescent="0.25">
      <c r="A13" s="65"/>
      <c r="B13" s="65"/>
      <c r="C13" s="66"/>
      <c r="D13" s="67" t="s">
        <v>78</v>
      </c>
      <c r="E13" s="66"/>
      <c r="F13" s="56"/>
      <c r="G13" s="68"/>
      <c r="H13" s="68"/>
      <c r="I13" s="57"/>
      <c r="J13" s="42"/>
      <c r="K13" s="42"/>
      <c r="L13" s="42"/>
      <c r="M13" s="42">
        <v>1009216</v>
      </c>
      <c r="N13" s="42">
        <v>1009216</v>
      </c>
      <c r="O13" s="69"/>
      <c r="P13" s="69"/>
      <c r="Q13" s="70">
        <f t="shared" si="0"/>
        <v>0</v>
      </c>
      <c r="R13" s="70">
        <f t="shared" si="5"/>
        <v>1009216</v>
      </c>
      <c r="S13" s="70">
        <f t="shared" si="4"/>
        <v>1009216</v>
      </c>
      <c r="T13" s="71"/>
      <c r="U13" s="71"/>
      <c r="V13" s="71"/>
      <c r="W13" s="71"/>
      <c r="X13" s="72"/>
      <c r="Y13" s="72"/>
      <c r="Z13" s="65"/>
      <c r="AA13" s="66"/>
      <c r="AB13" s="73"/>
      <c r="AC13" s="74"/>
      <c r="AD13" s="73"/>
      <c r="AE13" s="73"/>
      <c r="AF13" s="75"/>
      <c r="AG13" s="75"/>
      <c r="AH13" s="75"/>
      <c r="AI13" s="63"/>
      <c r="AJ13" s="49"/>
      <c r="AK13" s="49"/>
      <c r="AL13" s="49"/>
      <c r="AM13" s="49"/>
      <c r="AN13" s="49"/>
      <c r="AO13" s="49"/>
      <c r="AP13" s="76"/>
      <c r="AQ13" s="76"/>
      <c r="AR13" s="51"/>
      <c r="AS13" s="51"/>
      <c r="AT13" s="51"/>
      <c r="AU13" s="51"/>
      <c r="AV13" s="51"/>
      <c r="AW13" s="51"/>
      <c r="AX13" s="51"/>
    </row>
    <row r="14" spans="1:50" s="53" customFormat="1" ht="30" hidden="1" customHeight="1" x14ac:dyDescent="0.25">
      <c r="A14" s="54" t="s">
        <v>56</v>
      </c>
      <c r="B14" s="54">
        <v>2008</v>
      </c>
      <c r="C14" s="54" t="s">
        <v>57</v>
      </c>
      <c r="D14" s="37" t="s">
        <v>79</v>
      </c>
      <c r="E14" s="55" t="s">
        <v>59</v>
      </c>
      <c r="F14" s="56" t="s">
        <v>80</v>
      </c>
      <c r="G14" s="39">
        <v>40391</v>
      </c>
      <c r="H14" s="39">
        <v>41122</v>
      </c>
      <c r="I14" s="77"/>
      <c r="J14" s="41">
        <v>20000000</v>
      </c>
      <c r="K14" s="41">
        <f>J14+L14+M14</f>
        <v>20750000</v>
      </c>
      <c r="L14" s="42"/>
      <c r="M14" s="42">
        <f>M15</f>
        <v>750000</v>
      </c>
      <c r="N14" s="41">
        <f>K14</f>
        <v>20750000</v>
      </c>
      <c r="O14" s="78">
        <v>20750000</v>
      </c>
      <c r="P14" s="62">
        <v>20750000</v>
      </c>
      <c r="Q14" s="44">
        <f t="shared" si="0"/>
        <v>20000000</v>
      </c>
      <c r="R14" s="43">
        <f t="shared" si="0"/>
        <v>20750000</v>
      </c>
      <c r="S14" s="44">
        <f t="shared" si="4"/>
        <v>20750000</v>
      </c>
      <c r="T14" s="58">
        <f>O14</f>
        <v>20750000</v>
      </c>
      <c r="U14" s="58">
        <f>V14</f>
        <v>20750000</v>
      </c>
      <c r="V14" s="62">
        <f>P14</f>
        <v>20750000</v>
      </c>
      <c r="W14" s="58">
        <f>V14</f>
        <v>20750000</v>
      </c>
      <c r="X14" s="46">
        <v>1</v>
      </c>
      <c r="Y14" s="46">
        <v>1</v>
      </c>
      <c r="Z14" s="55" t="s">
        <v>81</v>
      </c>
      <c r="AA14" s="55" t="s">
        <v>61</v>
      </c>
      <c r="AB14" s="55" t="s">
        <v>80</v>
      </c>
      <c r="AC14" s="55" t="s">
        <v>82</v>
      </c>
      <c r="AD14" s="55" t="s">
        <v>83</v>
      </c>
      <c r="AE14" s="55" t="s">
        <v>84</v>
      </c>
      <c r="AF14" s="48"/>
      <c r="AG14" s="48"/>
      <c r="AH14" s="48">
        <v>0</v>
      </c>
      <c r="AI14" s="55" t="s">
        <v>85</v>
      </c>
      <c r="AJ14" s="50">
        <f>K14-O14</f>
        <v>0</v>
      </c>
      <c r="AK14" s="50">
        <f>O14-P14</f>
        <v>0</v>
      </c>
      <c r="AL14" s="43"/>
      <c r="AM14" s="43"/>
      <c r="AN14" s="43"/>
      <c r="AO14" s="43"/>
      <c r="AP14" s="51" t="s">
        <v>67</v>
      </c>
      <c r="AQ14" s="51" t="s">
        <v>67</v>
      </c>
      <c r="AR14" s="51" t="s">
        <v>68</v>
      </c>
      <c r="AS14" s="51"/>
      <c r="AT14" s="52" t="s">
        <v>69</v>
      </c>
      <c r="AU14" s="52" t="s">
        <v>69</v>
      </c>
      <c r="AV14" s="51"/>
      <c r="AW14" s="51"/>
      <c r="AX14" s="51"/>
    </row>
    <row r="15" spans="1:50" s="53" customFormat="1" ht="57.75" hidden="1" customHeight="1" x14ac:dyDescent="0.25">
      <c r="A15" s="65"/>
      <c r="B15" s="79"/>
      <c r="C15" s="65"/>
      <c r="D15" s="67" t="s">
        <v>86</v>
      </c>
      <c r="E15" s="66"/>
      <c r="F15" s="80"/>
      <c r="G15" s="81"/>
      <c r="H15" s="81"/>
      <c r="I15" s="81"/>
      <c r="J15" s="42"/>
      <c r="K15" s="42"/>
      <c r="L15" s="42"/>
      <c r="M15" s="42">
        <v>750000</v>
      </c>
      <c r="N15" s="42">
        <v>750000</v>
      </c>
      <c r="O15" s="82"/>
      <c r="P15" s="75"/>
      <c r="Q15" s="70">
        <f t="shared" si="0"/>
        <v>0</v>
      </c>
      <c r="R15" s="70">
        <f t="shared" si="5"/>
        <v>750000</v>
      </c>
      <c r="S15" s="70">
        <f t="shared" si="4"/>
        <v>750000</v>
      </c>
      <c r="T15" s="71"/>
      <c r="U15" s="71"/>
      <c r="V15" s="75"/>
      <c r="W15" s="71"/>
      <c r="X15" s="83">
        <v>1</v>
      </c>
      <c r="Y15" s="83">
        <v>1</v>
      </c>
      <c r="Z15" s="66"/>
      <c r="AA15" s="66"/>
      <c r="AB15" s="66"/>
      <c r="AC15" s="66"/>
      <c r="AD15" s="66"/>
      <c r="AE15" s="66"/>
      <c r="AF15" s="69"/>
      <c r="AG15" s="69"/>
      <c r="AH15" s="69"/>
      <c r="AI15" s="66"/>
      <c r="AJ15" s="84"/>
      <c r="AK15" s="84"/>
      <c r="AL15" s="43"/>
      <c r="AM15" s="43"/>
      <c r="AN15" s="43"/>
      <c r="AO15" s="43"/>
      <c r="AP15" s="85"/>
      <c r="AQ15" s="85"/>
      <c r="AR15" s="51"/>
      <c r="AS15" s="51"/>
      <c r="AT15" s="51"/>
      <c r="AU15" s="51"/>
      <c r="AV15" s="51"/>
      <c r="AW15" s="51"/>
      <c r="AX15" s="51"/>
    </row>
    <row r="16" spans="1:50" s="53" customFormat="1" ht="54.75" hidden="1" customHeight="1" x14ac:dyDescent="0.25">
      <c r="A16" s="36" t="s">
        <v>56</v>
      </c>
      <c r="B16" s="36">
        <v>2008</v>
      </c>
      <c r="C16" s="38" t="s">
        <v>87</v>
      </c>
      <c r="D16" s="37" t="s">
        <v>88</v>
      </c>
      <c r="E16" s="38" t="s">
        <v>89</v>
      </c>
      <c r="F16" s="68" t="s">
        <v>90</v>
      </c>
      <c r="G16" s="39">
        <v>39769</v>
      </c>
      <c r="H16" s="39">
        <v>40920</v>
      </c>
      <c r="I16" s="86" t="s">
        <v>91</v>
      </c>
      <c r="J16" s="41">
        <v>10000000</v>
      </c>
      <c r="K16" s="41">
        <f>J16+L16+M16</f>
        <v>10000000</v>
      </c>
      <c r="L16" s="42"/>
      <c r="M16" s="42">
        <v>0</v>
      </c>
      <c r="N16" s="41">
        <v>10000000</v>
      </c>
      <c r="O16" s="41">
        <v>10000000</v>
      </c>
      <c r="P16" s="41">
        <v>9809538.5499999989</v>
      </c>
      <c r="Q16" s="44">
        <f t="shared" si="0"/>
        <v>10000000</v>
      </c>
      <c r="R16" s="43">
        <f t="shared" si="0"/>
        <v>10000000</v>
      </c>
      <c r="S16" s="44">
        <f t="shared" si="4"/>
        <v>10000000</v>
      </c>
      <c r="T16" s="44">
        <f t="shared" si="4"/>
        <v>10000000</v>
      </c>
      <c r="U16" s="44">
        <f t="shared" ref="U16:U26" si="6">V16</f>
        <v>9809538.5499999989</v>
      </c>
      <c r="V16" s="44">
        <f t="shared" ref="V16:V31" si="7">P16</f>
        <v>9809538.5499999989</v>
      </c>
      <c r="W16" s="44">
        <f>V16</f>
        <v>9809538.5499999989</v>
      </c>
      <c r="X16" s="46">
        <v>1</v>
      </c>
      <c r="Y16" s="46">
        <v>1</v>
      </c>
      <c r="Z16" s="36" t="s">
        <v>92</v>
      </c>
      <c r="AA16" s="38" t="s">
        <v>93</v>
      </c>
      <c r="AB16" s="38" t="s">
        <v>94</v>
      </c>
      <c r="AC16" s="38" t="s">
        <v>95</v>
      </c>
      <c r="AD16" s="38" t="s">
        <v>96</v>
      </c>
      <c r="AE16" s="38" t="s">
        <v>97</v>
      </c>
      <c r="AF16" s="48"/>
      <c r="AG16" s="48"/>
      <c r="AH16" s="48">
        <v>190013.97</v>
      </c>
      <c r="AI16" s="38" t="s">
        <v>98</v>
      </c>
      <c r="AJ16" s="50">
        <f t="shared" ref="AJ16:AJ32" si="8">K16-O16</f>
        <v>0</v>
      </c>
      <c r="AK16" s="50">
        <f t="shared" ref="AK16:AK32" si="9">O16-P16</f>
        <v>190461.45000000112</v>
      </c>
      <c r="AL16" s="43"/>
      <c r="AM16" s="43"/>
      <c r="AN16" s="43">
        <v>190461.45</v>
      </c>
      <c r="AO16" s="43">
        <v>531.59</v>
      </c>
      <c r="AP16" s="51" t="s">
        <v>67</v>
      </c>
      <c r="AQ16" s="51" t="s">
        <v>67</v>
      </c>
      <c r="AR16" s="51" t="s">
        <v>68</v>
      </c>
      <c r="AS16" s="51"/>
      <c r="AT16" s="52" t="s">
        <v>69</v>
      </c>
      <c r="AU16" s="52" t="s">
        <v>69</v>
      </c>
      <c r="AV16" s="51"/>
      <c r="AW16" s="51"/>
      <c r="AX16" s="51"/>
    </row>
    <row r="17" spans="1:51" s="53" customFormat="1" ht="54" hidden="1" customHeight="1" x14ac:dyDescent="0.25">
      <c r="A17" s="36" t="s">
        <v>56</v>
      </c>
      <c r="B17" s="36">
        <v>2008</v>
      </c>
      <c r="C17" s="38" t="s">
        <v>70</v>
      </c>
      <c r="D17" s="37" t="s">
        <v>99</v>
      </c>
      <c r="E17" s="38" t="s">
        <v>59</v>
      </c>
      <c r="F17" s="38" t="s">
        <v>100</v>
      </c>
      <c r="G17" s="38"/>
      <c r="H17" s="38"/>
      <c r="I17" s="40"/>
      <c r="J17" s="48">
        <v>10000000</v>
      </c>
      <c r="K17" s="41">
        <f>J17+L17+M17</f>
        <v>9250000</v>
      </c>
      <c r="L17" s="69">
        <v>-750000</v>
      </c>
      <c r="M17" s="42"/>
      <c r="N17" s="48">
        <v>9250000</v>
      </c>
      <c r="O17" s="48">
        <v>8960060.9700000007</v>
      </c>
      <c r="P17" s="48">
        <v>8960060.9700000007</v>
      </c>
      <c r="Q17" s="44">
        <f t="shared" si="0"/>
        <v>10000000</v>
      </c>
      <c r="R17" s="43">
        <f t="shared" si="0"/>
        <v>9250000</v>
      </c>
      <c r="S17" s="44">
        <f t="shared" si="4"/>
        <v>9250000</v>
      </c>
      <c r="T17" s="44">
        <f t="shared" si="4"/>
        <v>8960060.9700000007</v>
      </c>
      <c r="U17" s="44">
        <f t="shared" si="6"/>
        <v>8960060.9700000007</v>
      </c>
      <c r="V17" s="44">
        <f t="shared" si="7"/>
        <v>8960060.9700000007</v>
      </c>
      <c r="W17" s="44">
        <f>V17</f>
        <v>8960060.9700000007</v>
      </c>
      <c r="X17" s="46">
        <v>1</v>
      </c>
      <c r="Y17" s="46">
        <v>1</v>
      </c>
      <c r="Z17" s="36" t="s">
        <v>101</v>
      </c>
      <c r="AA17" s="38" t="s">
        <v>73</v>
      </c>
      <c r="AB17" s="38" t="s">
        <v>102</v>
      </c>
      <c r="AC17" s="38" t="s">
        <v>103</v>
      </c>
      <c r="AD17" s="38" t="s">
        <v>104</v>
      </c>
      <c r="AE17" s="87">
        <v>1.42376550232496E+16</v>
      </c>
      <c r="AF17" s="48"/>
      <c r="AG17" s="48"/>
      <c r="AH17" s="48">
        <v>122770.52999999998</v>
      </c>
      <c r="AI17" s="38" t="s">
        <v>105</v>
      </c>
      <c r="AJ17" s="50">
        <f t="shared" si="8"/>
        <v>289939.02999999933</v>
      </c>
      <c r="AK17" s="50">
        <f t="shared" si="9"/>
        <v>0</v>
      </c>
      <c r="AL17" s="43"/>
      <c r="AM17" s="43"/>
      <c r="AN17" s="43"/>
      <c r="AO17" s="43"/>
      <c r="AP17" s="51" t="s">
        <v>67</v>
      </c>
      <c r="AQ17" s="51" t="s">
        <v>67</v>
      </c>
      <c r="AR17" s="51" t="s">
        <v>68</v>
      </c>
      <c r="AS17" s="51"/>
      <c r="AT17" s="52" t="s">
        <v>69</v>
      </c>
      <c r="AU17" s="52" t="s">
        <v>69</v>
      </c>
      <c r="AV17" s="51"/>
      <c r="AW17" s="51"/>
      <c r="AX17" s="51"/>
    </row>
    <row r="18" spans="1:51" s="53" customFormat="1" ht="90" hidden="1" x14ac:dyDescent="0.25">
      <c r="A18" s="36" t="s">
        <v>56</v>
      </c>
      <c r="B18" s="36">
        <v>2008</v>
      </c>
      <c r="C18" s="38" t="s">
        <v>106</v>
      </c>
      <c r="D18" s="37" t="s">
        <v>107</v>
      </c>
      <c r="E18" s="38" t="s">
        <v>89</v>
      </c>
      <c r="F18" s="38" t="s">
        <v>108</v>
      </c>
      <c r="G18" s="38"/>
      <c r="H18" s="38"/>
      <c r="I18" s="40"/>
      <c r="J18" s="48">
        <v>10000000</v>
      </c>
      <c r="K18" s="41">
        <f>J18+L18+M18</f>
        <v>10000000</v>
      </c>
      <c r="L18" s="69"/>
      <c r="M18" s="69">
        <v>0</v>
      </c>
      <c r="N18" s="48">
        <v>10000000</v>
      </c>
      <c r="O18" s="48">
        <v>10000000</v>
      </c>
      <c r="P18" s="48">
        <v>9977502.3900000006</v>
      </c>
      <c r="Q18" s="44">
        <f t="shared" si="0"/>
        <v>10000000</v>
      </c>
      <c r="R18" s="43">
        <f t="shared" si="0"/>
        <v>10000000</v>
      </c>
      <c r="S18" s="44">
        <f t="shared" si="4"/>
        <v>10000000</v>
      </c>
      <c r="T18" s="44">
        <f t="shared" si="4"/>
        <v>10000000</v>
      </c>
      <c r="U18" s="44">
        <f t="shared" si="6"/>
        <v>9977502.3900000006</v>
      </c>
      <c r="V18" s="44">
        <f t="shared" si="7"/>
        <v>9977502.3900000006</v>
      </c>
      <c r="W18" s="44">
        <f>V18</f>
        <v>9977502.3900000006</v>
      </c>
      <c r="X18" s="46">
        <v>1</v>
      </c>
      <c r="Y18" s="46">
        <v>1</v>
      </c>
      <c r="Z18" s="36" t="s">
        <v>109</v>
      </c>
      <c r="AA18" s="38" t="s">
        <v>61</v>
      </c>
      <c r="AB18" s="38" t="s">
        <v>110</v>
      </c>
      <c r="AC18" s="38" t="s">
        <v>111</v>
      </c>
      <c r="AD18" s="38" t="s">
        <v>112</v>
      </c>
      <c r="AE18" s="38" t="s">
        <v>113</v>
      </c>
      <c r="AF18" s="48">
        <v>323.8</v>
      </c>
      <c r="AG18" s="48"/>
      <c r="AH18" s="48">
        <v>973900.22</v>
      </c>
      <c r="AI18" s="88"/>
      <c r="AJ18" s="50">
        <f>K18-O18</f>
        <v>0</v>
      </c>
      <c r="AK18" s="50">
        <f>O18-P18</f>
        <v>22497.609999999404</v>
      </c>
      <c r="AL18" s="43"/>
      <c r="AM18" s="43"/>
      <c r="AN18" s="43"/>
      <c r="AO18" s="43"/>
      <c r="AP18" s="51" t="s">
        <v>67</v>
      </c>
      <c r="AQ18" s="51" t="s">
        <v>67</v>
      </c>
      <c r="AR18" s="51" t="s">
        <v>68</v>
      </c>
      <c r="AS18" s="51"/>
      <c r="AT18" s="52" t="s">
        <v>69</v>
      </c>
      <c r="AU18" s="52" t="s">
        <v>69</v>
      </c>
      <c r="AV18" s="51"/>
      <c r="AW18" s="51"/>
      <c r="AX18" s="51"/>
      <c r="AY18" s="89" t="s">
        <v>114</v>
      </c>
    </row>
    <row r="19" spans="1:51" s="53" customFormat="1" ht="31.5" hidden="1" customHeight="1" x14ac:dyDescent="0.25">
      <c r="A19" s="36" t="s">
        <v>56</v>
      </c>
      <c r="B19" s="36">
        <v>2009</v>
      </c>
      <c r="C19" s="36" t="s">
        <v>87</v>
      </c>
      <c r="D19" s="37" t="s">
        <v>115</v>
      </c>
      <c r="E19" s="38" t="s">
        <v>59</v>
      </c>
      <c r="F19" s="38" t="s">
        <v>87</v>
      </c>
      <c r="G19" s="90">
        <v>40550</v>
      </c>
      <c r="H19" s="90">
        <v>40922</v>
      </c>
      <c r="I19" s="40"/>
      <c r="J19" s="48">
        <v>35000000</v>
      </c>
      <c r="K19" s="48">
        <v>35000000</v>
      </c>
      <c r="L19" s="69"/>
      <c r="M19" s="69"/>
      <c r="N19" s="48">
        <v>35000000</v>
      </c>
      <c r="O19" s="48">
        <v>34998347.200000003</v>
      </c>
      <c r="P19" s="48">
        <v>34998347.200000003</v>
      </c>
      <c r="Q19" s="44">
        <f t="shared" si="0"/>
        <v>35000000</v>
      </c>
      <c r="R19" s="43">
        <f t="shared" si="0"/>
        <v>35000000</v>
      </c>
      <c r="S19" s="44">
        <f t="shared" si="4"/>
        <v>35000000</v>
      </c>
      <c r="T19" s="44">
        <f t="shared" si="4"/>
        <v>34998347.200000003</v>
      </c>
      <c r="U19" s="44">
        <f t="shared" si="6"/>
        <v>34998347.200000003</v>
      </c>
      <c r="V19" s="44">
        <f t="shared" si="7"/>
        <v>34998347.200000003</v>
      </c>
      <c r="W19" s="44">
        <f>V19</f>
        <v>34998347.200000003</v>
      </c>
      <c r="X19" s="46">
        <v>0.97109999999999996</v>
      </c>
      <c r="Y19" s="46">
        <v>0.96150000000000002</v>
      </c>
      <c r="Z19" s="36" t="s">
        <v>116</v>
      </c>
      <c r="AA19" s="38" t="s">
        <v>93</v>
      </c>
      <c r="AB19" s="38" t="s">
        <v>117</v>
      </c>
      <c r="AC19" s="38" t="s">
        <v>118</v>
      </c>
      <c r="AD19" s="38" t="s">
        <v>119</v>
      </c>
      <c r="AE19" s="38" t="s">
        <v>120</v>
      </c>
      <c r="AF19" s="48">
        <v>8.86</v>
      </c>
      <c r="AG19" s="48">
        <v>0</v>
      </c>
      <c r="AH19" s="48">
        <v>1028452.55</v>
      </c>
      <c r="AI19" s="38" t="s">
        <v>121</v>
      </c>
      <c r="AJ19" s="50">
        <f t="shared" si="8"/>
        <v>1652.7999999970198</v>
      </c>
      <c r="AK19" s="50">
        <f t="shared" si="9"/>
        <v>0</v>
      </c>
      <c r="AL19" s="43"/>
      <c r="AM19" s="43"/>
      <c r="AN19" s="43"/>
      <c r="AO19" s="43"/>
      <c r="AP19" s="51" t="s">
        <v>122</v>
      </c>
      <c r="AQ19" s="51" t="s">
        <v>122</v>
      </c>
      <c r="AR19" s="91" t="s">
        <v>123</v>
      </c>
      <c r="AS19" s="91" t="s">
        <v>9</v>
      </c>
      <c r="AT19" s="51"/>
      <c r="AU19" s="51"/>
      <c r="AV19" s="51"/>
      <c r="AW19" s="51"/>
      <c r="AX19" s="51"/>
    </row>
    <row r="20" spans="1:51" s="53" customFormat="1" ht="30" hidden="1" customHeight="1" x14ac:dyDescent="0.25">
      <c r="A20" s="36" t="s">
        <v>56</v>
      </c>
      <c r="B20" s="36">
        <v>2009</v>
      </c>
      <c r="C20" s="36" t="s">
        <v>87</v>
      </c>
      <c r="D20" s="37" t="s">
        <v>124</v>
      </c>
      <c r="E20" s="38" t="s">
        <v>59</v>
      </c>
      <c r="F20" s="38" t="s">
        <v>87</v>
      </c>
      <c r="G20" s="90">
        <v>40640</v>
      </c>
      <c r="H20" s="90">
        <v>40887</v>
      </c>
      <c r="I20" s="40"/>
      <c r="J20" s="48">
        <v>35000000</v>
      </c>
      <c r="K20" s="48">
        <v>35000000</v>
      </c>
      <c r="L20" s="69"/>
      <c r="M20" s="69">
        <v>0</v>
      </c>
      <c r="N20" s="48">
        <v>35000000</v>
      </c>
      <c r="O20" s="48">
        <f>35000000-515837.99</f>
        <v>34484162.009999998</v>
      </c>
      <c r="P20" s="48">
        <f>35000000-515837.99</f>
        <v>34484162.009999998</v>
      </c>
      <c r="Q20" s="44">
        <f t="shared" si="0"/>
        <v>35000000</v>
      </c>
      <c r="R20" s="43">
        <f t="shared" si="0"/>
        <v>35000000</v>
      </c>
      <c r="S20" s="44">
        <f t="shared" si="4"/>
        <v>35000000</v>
      </c>
      <c r="T20" s="44">
        <f t="shared" si="4"/>
        <v>34484162.009999998</v>
      </c>
      <c r="U20" s="44">
        <f t="shared" si="6"/>
        <v>34484162.009999998</v>
      </c>
      <c r="V20" s="44">
        <f t="shared" si="7"/>
        <v>34484162.009999998</v>
      </c>
      <c r="W20" s="44">
        <f t="shared" ref="W20:W26" si="10">V20</f>
        <v>34484162.009999998</v>
      </c>
      <c r="X20" s="46">
        <v>1</v>
      </c>
      <c r="Y20" s="46">
        <v>1</v>
      </c>
      <c r="Z20" s="36" t="s">
        <v>125</v>
      </c>
      <c r="AA20" s="38" t="s">
        <v>93</v>
      </c>
      <c r="AB20" s="38" t="s">
        <v>117</v>
      </c>
      <c r="AC20" s="38" t="s">
        <v>126</v>
      </c>
      <c r="AD20" s="38" t="s">
        <v>119</v>
      </c>
      <c r="AE20" s="38" t="s">
        <v>127</v>
      </c>
      <c r="AF20" s="48">
        <v>8.9600000000000009</v>
      </c>
      <c r="AG20" s="48">
        <v>3334.83</v>
      </c>
      <c r="AH20" s="48">
        <v>849821.22</v>
      </c>
      <c r="AI20" s="38"/>
      <c r="AJ20" s="50">
        <f t="shared" si="8"/>
        <v>515837.99000000209</v>
      </c>
      <c r="AK20" s="50">
        <f t="shared" si="9"/>
        <v>0</v>
      </c>
      <c r="AL20" s="43"/>
      <c r="AM20" s="43"/>
      <c r="AN20" s="43"/>
      <c r="AO20" s="43"/>
      <c r="AP20" s="51" t="s">
        <v>67</v>
      </c>
      <c r="AQ20" s="51" t="s">
        <v>67</v>
      </c>
      <c r="AR20" s="91" t="s">
        <v>128</v>
      </c>
      <c r="AS20" s="51"/>
      <c r="AT20" s="51"/>
      <c r="AU20" s="51"/>
      <c r="AV20" s="51"/>
      <c r="AW20" s="51"/>
      <c r="AX20" s="51"/>
    </row>
    <row r="21" spans="1:51" s="53" customFormat="1" ht="66.75" hidden="1" customHeight="1" x14ac:dyDescent="0.25">
      <c r="A21" s="36" t="s">
        <v>56</v>
      </c>
      <c r="B21" s="36">
        <v>2009</v>
      </c>
      <c r="C21" s="36" t="s">
        <v>57</v>
      </c>
      <c r="D21" s="37" t="s">
        <v>129</v>
      </c>
      <c r="E21" s="38" t="s">
        <v>59</v>
      </c>
      <c r="F21" s="38" t="s">
        <v>130</v>
      </c>
      <c r="G21" s="90">
        <v>40057</v>
      </c>
      <c r="H21" s="90">
        <v>40602</v>
      </c>
      <c r="I21" s="40"/>
      <c r="J21" s="48">
        <v>40000000</v>
      </c>
      <c r="K21" s="48">
        <v>40000000</v>
      </c>
      <c r="L21" s="69"/>
      <c r="M21" s="69">
        <v>0</v>
      </c>
      <c r="N21" s="48">
        <v>40000000</v>
      </c>
      <c r="O21" s="48">
        <v>40000000</v>
      </c>
      <c r="P21" s="48">
        <v>40000000</v>
      </c>
      <c r="Q21" s="44">
        <f t="shared" si="0"/>
        <v>40000000</v>
      </c>
      <c r="R21" s="43">
        <f t="shared" si="0"/>
        <v>40000000</v>
      </c>
      <c r="S21" s="44">
        <f t="shared" si="4"/>
        <v>40000000</v>
      </c>
      <c r="T21" s="44">
        <f t="shared" si="4"/>
        <v>40000000</v>
      </c>
      <c r="U21" s="44">
        <f t="shared" si="6"/>
        <v>40000000</v>
      </c>
      <c r="V21" s="44">
        <f t="shared" si="7"/>
        <v>40000000</v>
      </c>
      <c r="W21" s="44">
        <f t="shared" si="10"/>
        <v>40000000</v>
      </c>
      <c r="X21" s="46">
        <v>1</v>
      </c>
      <c r="Y21" s="46">
        <v>1</v>
      </c>
      <c r="Z21" s="36" t="s">
        <v>131</v>
      </c>
      <c r="AA21" s="36" t="s">
        <v>61</v>
      </c>
      <c r="AB21" s="38" t="s">
        <v>132</v>
      </c>
      <c r="AC21" s="38">
        <v>7274361</v>
      </c>
      <c r="AD21" s="38" t="s">
        <v>83</v>
      </c>
      <c r="AE21" s="38" t="s">
        <v>133</v>
      </c>
      <c r="AF21" s="48">
        <v>2211.4899999999998</v>
      </c>
      <c r="AG21" s="48">
        <v>0</v>
      </c>
      <c r="AH21" s="48">
        <v>0</v>
      </c>
      <c r="AI21" s="36"/>
      <c r="AJ21" s="50">
        <f t="shared" si="8"/>
        <v>0</v>
      </c>
      <c r="AK21" s="50">
        <f t="shared" si="9"/>
        <v>0</v>
      </c>
      <c r="AL21" s="43"/>
      <c r="AM21" s="43"/>
      <c r="AN21" s="43"/>
      <c r="AO21" s="43"/>
      <c r="AP21" s="51" t="s">
        <v>67</v>
      </c>
      <c r="AQ21" s="51" t="s">
        <v>67</v>
      </c>
      <c r="AR21" s="91" t="s">
        <v>128</v>
      </c>
      <c r="AS21" s="51"/>
      <c r="AT21" s="51"/>
      <c r="AU21" s="51"/>
      <c r="AV21" s="51"/>
      <c r="AW21" s="51"/>
      <c r="AX21" s="51"/>
    </row>
    <row r="22" spans="1:51" s="53" customFormat="1" ht="55.5" hidden="1" customHeight="1" x14ac:dyDescent="0.25">
      <c r="A22" s="36" t="s">
        <v>56</v>
      </c>
      <c r="B22" s="36">
        <v>2009</v>
      </c>
      <c r="C22" s="36" t="s">
        <v>57</v>
      </c>
      <c r="D22" s="92" t="s">
        <v>134</v>
      </c>
      <c r="E22" s="38" t="s">
        <v>59</v>
      </c>
      <c r="F22" s="38" t="s">
        <v>57</v>
      </c>
      <c r="G22" s="90">
        <v>40057</v>
      </c>
      <c r="H22" s="90">
        <v>40862</v>
      </c>
      <c r="I22" s="40"/>
      <c r="J22" s="48">
        <v>110000000</v>
      </c>
      <c r="K22" s="48">
        <v>110000000</v>
      </c>
      <c r="L22" s="69"/>
      <c r="M22" s="69">
        <v>0</v>
      </c>
      <c r="N22" s="48">
        <v>110000000</v>
      </c>
      <c r="O22" s="48">
        <v>99477539.210000008</v>
      </c>
      <c r="P22" s="48">
        <v>99477539.210000008</v>
      </c>
      <c r="Q22" s="44">
        <f t="shared" si="0"/>
        <v>110000000</v>
      </c>
      <c r="R22" s="43">
        <f t="shared" si="0"/>
        <v>110000000</v>
      </c>
      <c r="S22" s="44">
        <f t="shared" si="4"/>
        <v>110000000</v>
      </c>
      <c r="T22" s="44">
        <f t="shared" si="4"/>
        <v>99477539.210000008</v>
      </c>
      <c r="U22" s="44">
        <f t="shared" si="6"/>
        <v>99477539.210000008</v>
      </c>
      <c r="V22" s="44">
        <f t="shared" si="7"/>
        <v>99477539.210000008</v>
      </c>
      <c r="W22" s="44">
        <f t="shared" si="10"/>
        <v>99477539.210000008</v>
      </c>
      <c r="X22" s="46">
        <v>1</v>
      </c>
      <c r="Y22" s="46">
        <v>0.96</v>
      </c>
      <c r="Z22" s="36" t="s">
        <v>135</v>
      </c>
      <c r="AA22" s="36" t="s">
        <v>61</v>
      </c>
      <c r="AB22" s="36" t="s">
        <v>62</v>
      </c>
      <c r="AC22" s="38" t="s">
        <v>136</v>
      </c>
      <c r="AD22" s="38" t="s">
        <v>64</v>
      </c>
      <c r="AE22" s="38" t="s">
        <v>137</v>
      </c>
      <c r="AF22" s="48">
        <v>106166.18</v>
      </c>
      <c r="AG22" s="48">
        <v>2929822.9</v>
      </c>
      <c r="AH22" s="48">
        <v>12529064.039999999</v>
      </c>
      <c r="AI22" s="36"/>
      <c r="AJ22" s="50">
        <f t="shared" si="8"/>
        <v>10522460.789999992</v>
      </c>
      <c r="AK22" s="50">
        <f t="shared" si="9"/>
        <v>0</v>
      </c>
      <c r="AL22" s="43"/>
      <c r="AM22" s="43"/>
      <c r="AN22" s="43"/>
      <c r="AO22" s="43">
        <v>3890140.13</v>
      </c>
      <c r="AP22" s="51" t="s">
        <v>67</v>
      </c>
      <c r="AQ22" s="51" t="s">
        <v>67</v>
      </c>
      <c r="AR22" s="91" t="s">
        <v>128</v>
      </c>
      <c r="AS22" s="51"/>
      <c r="AT22" s="51"/>
      <c r="AU22" s="51"/>
      <c r="AV22" s="51"/>
      <c r="AW22" s="51"/>
      <c r="AX22" s="51"/>
      <c r="AY22" s="93" t="s">
        <v>138</v>
      </c>
    </row>
    <row r="23" spans="1:51" s="53" customFormat="1" ht="96.75" hidden="1" customHeight="1" x14ac:dyDescent="0.25">
      <c r="A23" s="36" t="s">
        <v>56</v>
      </c>
      <c r="B23" s="38">
        <v>2009</v>
      </c>
      <c r="C23" s="38" t="s">
        <v>70</v>
      </c>
      <c r="D23" s="37" t="s">
        <v>139</v>
      </c>
      <c r="E23" s="38" t="s">
        <v>59</v>
      </c>
      <c r="F23" s="38" t="s">
        <v>70</v>
      </c>
      <c r="G23" s="38" t="s">
        <v>140</v>
      </c>
      <c r="H23" s="90">
        <v>41061</v>
      </c>
      <c r="I23" s="84"/>
      <c r="J23" s="48">
        <v>48000000</v>
      </c>
      <c r="K23" s="48">
        <v>16500000</v>
      </c>
      <c r="L23" s="69"/>
      <c r="M23" s="69">
        <v>0</v>
      </c>
      <c r="N23" s="48">
        <v>16500000</v>
      </c>
      <c r="O23" s="48">
        <v>16500000</v>
      </c>
      <c r="P23" s="48">
        <v>12387664.58</v>
      </c>
      <c r="Q23" s="44">
        <f t="shared" si="0"/>
        <v>48000000</v>
      </c>
      <c r="R23" s="43">
        <v>16500000</v>
      </c>
      <c r="S23" s="44">
        <v>14850000</v>
      </c>
      <c r="T23" s="44">
        <f t="shared" si="4"/>
        <v>16500000</v>
      </c>
      <c r="U23" s="44">
        <f t="shared" si="6"/>
        <v>12387664.58</v>
      </c>
      <c r="V23" s="44">
        <f t="shared" si="7"/>
        <v>12387664.58</v>
      </c>
      <c r="W23" s="44">
        <f t="shared" si="10"/>
        <v>12387664.58</v>
      </c>
      <c r="X23" s="46">
        <v>0.99060000000000004</v>
      </c>
      <c r="Y23" s="46">
        <v>0.74909999999999999</v>
      </c>
      <c r="Z23" s="38" t="s">
        <v>141</v>
      </c>
      <c r="AA23" s="38" t="s">
        <v>142</v>
      </c>
      <c r="AB23" s="38" t="s">
        <v>143</v>
      </c>
      <c r="AC23" s="38" t="s">
        <v>144</v>
      </c>
      <c r="AD23" s="38" t="s">
        <v>145</v>
      </c>
      <c r="AE23" s="94">
        <v>3.0237604286501E+16</v>
      </c>
      <c r="AF23" s="48">
        <v>44.95</v>
      </c>
      <c r="AG23" s="48">
        <v>0</v>
      </c>
      <c r="AH23" s="48">
        <v>5393477.9900000002</v>
      </c>
      <c r="AI23" s="38" t="s">
        <v>146</v>
      </c>
      <c r="AJ23" s="50">
        <f t="shared" si="8"/>
        <v>0</v>
      </c>
      <c r="AK23" s="50">
        <f t="shared" si="9"/>
        <v>4112335.42</v>
      </c>
      <c r="AL23" s="43"/>
      <c r="AM23" s="43"/>
      <c r="AN23" s="43"/>
      <c r="AO23" s="43"/>
      <c r="AP23" s="51" t="s">
        <v>122</v>
      </c>
      <c r="AQ23" s="51" t="s">
        <v>122</v>
      </c>
      <c r="AR23" s="91" t="s">
        <v>147</v>
      </c>
      <c r="AS23" s="51" t="s">
        <v>148</v>
      </c>
      <c r="AT23" s="51"/>
      <c r="AU23" s="51"/>
      <c r="AV23" s="51"/>
      <c r="AW23" s="51"/>
      <c r="AX23" s="51"/>
      <c r="AY23" s="93" t="s">
        <v>138</v>
      </c>
    </row>
    <row r="24" spans="1:51" s="53" customFormat="1" ht="47.25" hidden="1" customHeight="1" x14ac:dyDescent="0.25">
      <c r="A24" s="36" t="s">
        <v>56</v>
      </c>
      <c r="B24" s="38">
        <v>2009</v>
      </c>
      <c r="C24" s="38" t="s">
        <v>87</v>
      </c>
      <c r="D24" s="92" t="s">
        <v>149</v>
      </c>
      <c r="E24" s="38" t="s">
        <v>59</v>
      </c>
      <c r="F24" s="38" t="s">
        <v>80</v>
      </c>
      <c r="G24" s="90">
        <v>40057</v>
      </c>
      <c r="H24" s="90">
        <v>40575</v>
      </c>
      <c r="I24" s="84"/>
      <c r="J24" s="48">
        <v>20000000</v>
      </c>
      <c r="K24" s="48">
        <v>20000000</v>
      </c>
      <c r="L24" s="69"/>
      <c r="M24" s="69">
        <v>0</v>
      </c>
      <c r="N24" s="48">
        <v>20000000</v>
      </c>
      <c r="O24" s="48">
        <v>19814084.66</v>
      </c>
      <c r="P24" s="48">
        <v>19324825.060000002</v>
      </c>
      <c r="Q24" s="44">
        <f t="shared" si="0"/>
        <v>20000000</v>
      </c>
      <c r="R24" s="43">
        <f t="shared" si="0"/>
        <v>20000000</v>
      </c>
      <c r="S24" s="44">
        <f t="shared" si="4"/>
        <v>20000000</v>
      </c>
      <c r="T24" s="44">
        <f t="shared" si="4"/>
        <v>19814084.66</v>
      </c>
      <c r="U24" s="44">
        <f t="shared" si="6"/>
        <v>19324825.060000002</v>
      </c>
      <c r="V24" s="44">
        <f t="shared" si="7"/>
        <v>19324825.060000002</v>
      </c>
      <c r="W24" s="44">
        <f t="shared" si="10"/>
        <v>19324825.060000002</v>
      </c>
      <c r="X24" s="46">
        <v>1</v>
      </c>
      <c r="Y24" s="46">
        <v>1</v>
      </c>
      <c r="Z24" s="38" t="s">
        <v>150</v>
      </c>
      <c r="AA24" s="38" t="s">
        <v>93</v>
      </c>
      <c r="AB24" s="38" t="s">
        <v>151</v>
      </c>
      <c r="AC24" s="38">
        <v>36813190101</v>
      </c>
      <c r="AD24" s="38" t="s">
        <v>64</v>
      </c>
      <c r="AE24" s="38" t="s">
        <v>152</v>
      </c>
      <c r="AF24" s="48">
        <v>0</v>
      </c>
      <c r="AG24" s="48">
        <v>0</v>
      </c>
      <c r="AH24" s="48">
        <v>431357.72</v>
      </c>
      <c r="AI24" s="38"/>
      <c r="AJ24" s="50">
        <f t="shared" si="8"/>
        <v>185915.33999999985</v>
      </c>
      <c r="AK24" s="50">
        <f t="shared" si="9"/>
        <v>489259.59999999776</v>
      </c>
      <c r="AL24" s="43"/>
      <c r="AM24" s="43"/>
      <c r="AN24" s="43"/>
      <c r="AO24" s="43"/>
      <c r="AP24" s="51" t="s">
        <v>67</v>
      </c>
      <c r="AQ24" s="51" t="s">
        <v>67</v>
      </c>
      <c r="AR24" s="91" t="s">
        <v>128</v>
      </c>
      <c r="AS24" s="51"/>
      <c r="AT24" s="51"/>
      <c r="AU24" s="51"/>
      <c r="AV24" s="51"/>
      <c r="AW24" s="51"/>
      <c r="AX24" s="51"/>
    </row>
    <row r="25" spans="1:51" s="53" customFormat="1" ht="44.25" hidden="1" customHeight="1" x14ac:dyDescent="0.25">
      <c r="A25" s="36" t="s">
        <v>56</v>
      </c>
      <c r="B25" s="38">
        <v>2009</v>
      </c>
      <c r="C25" s="38" t="s">
        <v>106</v>
      </c>
      <c r="D25" s="92" t="s">
        <v>153</v>
      </c>
      <c r="E25" s="38" t="s">
        <v>89</v>
      </c>
      <c r="F25" s="38" t="s">
        <v>108</v>
      </c>
      <c r="G25" s="90">
        <v>40764</v>
      </c>
      <c r="H25" s="90">
        <v>40949</v>
      </c>
      <c r="I25" s="84"/>
      <c r="J25" s="48">
        <v>6000000</v>
      </c>
      <c r="K25" s="48">
        <v>6000000</v>
      </c>
      <c r="L25" s="69"/>
      <c r="M25" s="69">
        <v>0</v>
      </c>
      <c r="N25" s="48">
        <v>6000000</v>
      </c>
      <c r="O25" s="48">
        <v>5611895.9699999997</v>
      </c>
      <c r="P25" s="48">
        <v>5346652.9799999995</v>
      </c>
      <c r="Q25" s="44">
        <f t="shared" si="0"/>
        <v>6000000</v>
      </c>
      <c r="R25" s="43">
        <f t="shared" si="0"/>
        <v>6000000</v>
      </c>
      <c r="S25" s="44">
        <f t="shared" si="4"/>
        <v>6000000</v>
      </c>
      <c r="T25" s="44">
        <f t="shared" si="4"/>
        <v>5611895.9699999997</v>
      </c>
      <c r="U25" s="44">
        <f t="shared" si="6"/>
        <v>5346652.9799999995</v>
      </c>
      <c r="V25" s="44">
        <f t="shared" si="7"/>
        <v>5346652.9799999995</v>
      </c>
      <c r="W25" s="44">
        <f t="shared" si="10"/>
        <v>5346652.9799999995</v>
      </c>
      <c r="X25" s="46">
        <v>1</v>
      </c>
      <c r="Y25" s="46">
        <v>1</v>
      </c>
      <c r="Z25" s="38" t="s">
        <v>154</v>
      </c>
      <c r="AA25" s="38" t="s">
        <v>61</v>
      </c>
      <c r="AB25" s="38" t="s">
        <v>155</v>
      </c>
      <c r="AC25" s="38">
        <v>65502556487</v>
      </c>
      <c r="AD25" s="38" t="s">
        <v>156</v>
      </c>
      <c r="AE25" s="38" t="s">
        <v>157</v>
      </c>
      <c r="AF25" s="48">
        <v>114.66</v>
      </c>
      <c r="AG25" s="48">
        <v>0</v>
      </c>
      <c r="AH25" s="48">
        <v>672699.9</v>
      </c>
      <c r="AI25" s="38"/>
      <c r="AJ25" s="50">
        <f t="shared" si="8"/>
        <v>388104.03000000026</v>
      </c>
      <c r="AK25" s="50">
        <f t="shared" si="9"/>
        <v>265242.99000000022</v>
      </c>
      <c r="AL25" s="43"/>
      <c r="AM25" s="43"/>
      <c r="AN25" s="43">
        <v>653347.02</v>
      </c>
      <c r="AO25" s="43">
        <v>20833.84</v>
      </c>
      <c r="AP25" s="51" t="s">
        <v>67</v>
      </c>
      <c r="AQ25" s="51" t="s">
        <v>67</v>
      </c>
      <c r="AR25" s="51" t="s">
        <v>68</v>
      </c>
      <c r="AS25" s="51"/>
      <c r="AT25" s="51" t="s">
        <v>69</v>
      </c>
      <c r="AU25" s="51" t="s">
        <v>69</v>
      </c>
      <c r="AV25" s="51"/>
      <c r="AW25" s="51"/>
      <c r="AX25" s="51"/>
    </row>
    <row r="26" spans="1:51" s="53" customFormat="1" ht="57.75" hidden="1" customHeight="1" x14ac:dyDescent="0.25">
      <c r="A26" s="36" t="s">
        <v>56</v>
      </c>
      <c r="B26" s="38">
        <v>2009</v>
      </c>
      <c r="C26" s="38" t="s">
        <v>106</v>
      </c>
      <c r="D26" s="92" t="s">
        <v>158</v>
      </c>
      <c r="E26" s="38" t="s">
        <v>89</v>
      </c>
      <c r="F26" s="38" t="s">
        <v>108</v>
      </c>
      <c r="G26" s="95">
        <v>40118</v>
      </c>
      <c r="H26" s="90">
        <v>40817</v>
      </c>
      <c r="I26" s="84"/>
      <c r="J26" s="48">
        <v>6000000</v>
      </c>
      <c r="K26" s="48">
        <v>6000000</v>
      </c>
      <c r="L26" s="69"/>
      <c r="M26" s="69">
        <v>0</v>
      </c>
      <c r="N26" s="48">
        <v>6000000</v>
      </c>
      <c r="O26" s="48">
        <v>5989404.7199999997</v>
      </c>
      <c r="P26" s="48">
        <v>5989404.7199999997</v>
      </c>
      <c r="Q26" s="44">
        <f t="shared" si="0"/>
        <v>6000000</v>
      </c>
      <c r="R26" s="43">
        <f t="shared" si="0"/>
        <v>6000000</v>
      </c>
      <c r="S26" s="44">
        <f t="shared" si="4"/>
        <v>6000000</v>
      </c>
      <c r="T26" s="44">
        <f t="shared" si="4"/>
        <v>5989404.7199999997</v>
      </c>
      <c r="U26" s="44">
        <f t="shared" si="6"/>
        <v>5989404.7199999997</v>
      </c>
      <c r="V26" s="44">
        <f t="shared" si="7"/>
        <v>5989404.7199999997</v>
      </c>
      <c r="W26" s="44">
        <f t="shared" si="10"/>
        <v>5989404.7199999997</v>
      </c>
      <c r="X26" s="46">
        <v>1</v>
      </c>
      <c r="Y26" s="46">
        <f>V26/O26</f>
        <v>1</v>
      </c>
      <c r="Z26" s="38" t="s">
        <v>159</v>
      </c>
      <c r="AA26" s="38" t="s">
        <v>61</v>
      </c>
      <c r="AB26" s="38" t="s">
        <v>155</v>
      </c>
      <c r="AC26" s="38" t="s">
        <v>160</v>
      </c>
      <c r="AD26" s="38" t="s">
        <v>156</v>
      </c>
      <c r="AE26" s="38" t="s">
        <v>161</v>
      </c>
      <c r="AF26" s="48">
        <v>21.5</v>
      </c>
      <c r="AG26" s="48"/>
      <c r="AH26" s="48">
        <v>18927.05</v>
      </c>
      <c r="AI26" s="38"/>
      <c r="AJ26" s="50">
        <f t="shared" si="8"/>
        <v>10595.280000000261</v>
      </c>
      <c r="AK26" s="50">
        <f t="shared" si="9"/>
        <v>0</v>
      </c>
      <c r="AL26" s="43"/>
      <c r="AM26" s="43"/>
      <c r="AN26" s="43">
        <v>10595.28</v>
      </c>
      <c r="AO26" s="43">
        <v>8359.06</v>
      </c>
      <c r="AP26" s="51" t="s">
        <v>67</v>
      </c>
      <c r="AQ26" s="51" t="s">
        <v>67</v>
      </c>
      <c r="AR26" s="51" t="s">
        <v>68</v>
      </c>
      <c r="AS26" s="51"/>
      <c r="AT26" s="51" t="s">
        <v>69</v>
      </c>
      <c r="AU26" s="51" t="s">
        <v>69</v>
      </c>
      <c r="AV26" s="51"/>
      <c r="AW26" s="51"/>
      <c r="AX26" s="51"/>
    </row>
    <row r="27" spans="1:51" s="53" customFormat="1" ht="64.5" hidden="1" customHeight="1" x14ac:dyDescent="0.25">
      <c r="A27" s="36" t="s">
        <v>56</v>
      </c>
      <c r="B27" s="38">
        <v>2009</v>
      </c>
      <c r="C27" s="38" t="s">
        <v>70</v>
      </c>
      <c r="D27" s="92" t="s">
        <v>162</v>
      </c>
      <c r="E27" s="38" t="s">
        <v>59</v>
      </c>
      <c r="F27" s="38" t="s">
        <v>70</v>
      </c>
      <c r="G27" s="90">
        <v>39734</v>
      </c>
      <c r="H27" s="96">
        <v>41973</v>
      </c>
      <c r="I27" s="84"/>
      <c r="J27" s="48">
        <v>0</v>
      </c>
      <c r="K27" s="48">
        <f>J27+L27+M27</f>
        <v>3500000</v>
      </c>
      <c r="L27" s="69"/>
      <c r="M27" s="69">
        <v>3500000</v>
      </c>
      <c r="N27" s="48">
        <v>3500000</v>
      </c>
      <c r="O27" s="48">
        <v>3449340.77</v>
      </c>
      <c r="P27" s="48">
        <v>3449340.77</v>
      </c>
      <c r="Q27" s="44">
        <f t="shared" si="0"/>
        <v>0</v>
      </c>
      <c r="R27" s="43">
        <f t="shared" si="0"/>
        <v>3500000</v>
      </c>
      <c r="S27" s="44">
        <f t="shared" ref="S27:T52" si="11">N27</f>
        <v>3500000</v>
      </c>
      <c r="T27" s="44">
        <f t="shared" si="11"/>
        <v>3449340.77</v>
      </c>
      <c r="U27" s="44">
        <f>V27</f>
        <v>3449340.77</v>
      </c>
      <c r="V27" s="44">
        <f t="shared" si="7"/>
        <v>3449340.77</v>
      </c>
      <c r="W27" s="44">
        <f>V27</f>
        <v>3449340.77</v>
      </c>
      <c r="X27" s="46">
        <v>1</v>
      </c>
      <c r="Y27" s="46">
        <v>1</v>
      </c>
      <c r="Z27" s="38" t="s">
        <v>163</v>
      </c>
      <c r="AA27" s="38" t="s">
        <v>164</v>
      </c>
      <c r="AB27" s="38" t="s">
        <v>74</v>
      </c>
      <c r="AC27" s="38">
        <v>33716300101</v>
      </c>
      <c r="AD27" s="38" t="s">
        <v>64</v>
      </c>
      <c r="AE27" s="38" t="s">
        <v>75</v>
      </c>
      <c r="AF27" s="48">
        <v>0</v>
      </c>
      <c r="AG27" s="48">
        <v>0</v>
      </c>
      <c r="AH27" s="48">
        <v>0</v>
      </c>
      <c r="AI27" s="38"/>
      <c r="AJ27" s="50">
        <f t="shared" si="8"/>
        <v>50659.229999999981</v>
      </c>
      <c r="AK27" s="50">
        <f t="shared" si="9"/>
        <v>0</v>
      </c>
      <c r="AL27" s="43"/>
      <c r="AM27" s="43"/>
      <c r="AN27" s="43"/>
      <c r="AO27" s="43"/>
      <c r="AP27" s="51" t="s">
        <v>67</v>
      </c>
      <c r="AQ27" s="51" t="s">
        <v>67</v>
      </c>
      <c r="AR27" s="51" t="s">
        <v>68</v>
      </c>
      <c r="AS27" s="51"/>
      <c r="AT27" s="51" t="s">
        <v>69</v>
      </c>
      <c r="AU27" s="51" t="s">
        <v>69</v>
      </c>
      <c r="AV27" s="51"/>
      <c r="AW27" s="51"/>
      <c r="AX27" s="51"/>
    </row>
    <row r="28" spans="1:51" s="53" customFormat="1" ht="41.25" hidden="1" customHeight="1" x14ac:dyDescent="0.25">
      <c r="A28" s="36" t="s">
        <v>56</v>
      </c>
      <c r="B28" s="38">
        <v>2009</v>
      </c>
      <c r="C28" s="38" t="s">
        <v>165</v>
      </c>
      <c r="D28" s="92" t="s">
        <v>79</v>
      </c>
      <c r="E28" s="38" t="s">
        <v>59</v>
      </c>
      <c r="F28" s="38" t="s">
        <v>80</v>
      </c>
      <c r="G28" s="90">
        <v>40391</v>
      </c>
      <c r="H28" s="90">
        <v>41122</v>
      </c>
      <c r="I28" s="84"/>
      <c r="J28" s="48">
        <v>0</v>
      </c>
      <c r="K28" s="48">
        <f>J28+L28+M28</f>
        <v>28000000</v>
      </c>
      <c r="L28" s="69"/>
      <c r="M28" s="69">
        <v>28000000</v>
      </c>
      <c r="N28" s="48">
        <v>28000000</v>
      </c>
      <c r="O28" s="48">
        <v>28000000</v>
      </c>
      <c r="P28" s="48">
        <v>28000000</v>
      </c>
      <c r="Q28" s="44">
        <f t="shared" si="0"/>
        <v>0</v>
      </c>
      <c r="R28" s="43">
        <f t="shared" si="0"/>
        <v>28000000</v>
      </c>
      <c r="S28" s="44">
        <f t="shared" si="11"/>
        <v>28000000</v>
      </c>
      <c r="T28" s="44">
        <f t="shared" si="11"/>
        <v>28000000</v>
      </c>
      <c r="U28" s="44">
        <f>V28</f>
        <v>28000000</v>
      </c>
      <c r="V28" s="44">
        <f t="shared" si="7"/>
        <v>28000000</v>
      </c>
      <c r="W28" s="44">
        <f>V28</f>
        <v>28000000</v>
      </c>
      <c r="X28" s="46">
        <v>1</v>
      </c>
      <c r="Y28" s="46">
        <v>1</v>
      </c>
      <c r="Z28" s="38"/>
      <c r="AA28" s="38"/>
      <c r="AB28" s="38" t="s">
        <v>151</v>
      </c>
      <c r="AC28" s="38">
        <v>5741640</v>
      </c>
      <c r="AD28" s="38" t="s">
        <v>83</v>
      </c>
      <c r="AE28" s="38" t="s">
        <v>84</v>
      </c>
      <c r="AF28" s="48">
        <v>0</v>
      </c>
      <c r="AG28" s="48">
        <v>0</v>
      </c>
      <c r="AH28" s="48">
        <v>0</v>
      </c>
      <c r="AI28" s="38"/>
      <c r="AJ28" s="50">
        <f t="shared" si="8"/>
        <v>0</v>
      </c>
      <c r="AK28" s="50">
        <f t="shared" si="9"/>
        <v>0</v>
      </c>
      <c r="AL28" s="43"/>
      <c r="AM28" s="43"/>
      <c r="AN28" s="43">
        <v>1375294.64</v>
      </c>
      <c r="AO28" s="43"/>
      <c r="AP28" s="51" t="s">
        <v>67</v>
      </c>
      <c r="AQ28" s="51" t="s">
        <v>67</v>
      </c>
      <c r="AR28" s="91" t="s">
        <v>166</v>
      </c>
      <c r="AS28" s="51"/>
      <c r="AT28" s="51"/>
      <c r="AU28" s="51"/>
      <c r="AV28" s="51"/>
      <c r="AW28" s="51"/>
      <c r="AX28" s="51"/>
    </row>
    <row r="29" spans="1:51" s="53" customFormat="1" ht="45.75" hidden="1" customHeight="1" x14ac:dyDescent="0.25">
      <c r="A29" s="36" t="s">
        <v>56</v>
      </c>
      <c r="B29" s="38">
        <v>2010</v>
      </c>
      <c r="C29" s="38" t="s">
        <v>167</v>
      </c>
      <c r="D29" s="92" t="s">
        <v>168</v>
      </c>
      <c r="E29" s="38" t="s">
        <v>59</v>
      </c>
      <c r="F29" s="38" t="s">
        <v>167</v>
      </c>
      <c r="G29" s="90">
        <v>40834</v>
      </c>
      <c r="H29" s="90">
        <v>40953</v>
      </c>
      <c r="I29" s="84"/>
      <c r="J29" s="48">
        <v>55000000</v>
      </c>
      <c r="K29" s="48">
        <v>40000000</v>
      </c>
      <c r="L29" s="69"/>
      <c r="M29" s="69">
        <v>40000000</v>
      </c>
      <c r="N29" s="48">
        <v>40000000</v>
      </c>
      <c r="O29" s="48">
        <v>40000000</v>
      </c>
      <c r="P29" s="48">
        <v>39773693.100000001</v>
      </c>
      <c r="Q29" s="44">
        <f t="shared" si="0"/>
        <v>55000000</v>
      </c>
      <c r="R29" s="44">
        <f>K29</f>
        <v>40000000</v>
      </c>
      <c r="S29" s="44">
        <f t="shared" si="11"/>
        <v>40000000</v>
      </c>
      <c r="T29" s="44">
        <f t="shared" si="11"/>
        <v>40000000</v>
      </c>
      <c r="U29" s="44">
        <f>V29</f>
        <v>39773693.100000001</v>
      </c>
      <c r="V29" s="44">
        <f t="shared" si="7"/>
        <v>39773693.100000001</v>
      </c>
      <c r="W29" s="44">
        <f>V29</f>
        <v>39773693.100000001</v>
      </c>
      <c r="X29" s="46">
        <v>1</v>
      </c>
      <c r="Y29" s="97">
        <v>0.99439999999999995</v>
      </c>
      <c r="Z29" s="38" t="s">
        <v>169</v>
      </c>
      <c r="AA29" s="38" t="s">
        <v>170</v>
      </c>
      <c r="AB29" s="38" t="s">
        <v>171</v>
      </c>
      <c r="AC29" s="38">
        <v>7824885</v>
      </c>
      <c r="AD29" s="38" t="s">
        <v>172</v>
      </c>
      <c r="AE29" s="38" t="s">
        <v>173</v>
      </c>
      <c r="AF29" s="48">
        <v>27.19</v>
      </c>
      <c r="AG29" s="48">
        <v>0</v>
      </c>
      <c r="AH29" s="48">
        <v>3262408.3499999992</v>
      </c>
      <c r="AI29" s="38" t="s">
        <v>174</v>
      </c>
      <c r="AJ29" s="50">
        <f t="shared" si="8"/>
        <v>0</v>
      </c>
      <c r="AK29" s="50">
        <f t="shared" si="9"/>
        <v>226306.89999999851</v>
      </c>
      <c r="AL29" s="43"/>
      <c r="AM29" s="43"/>
      <c r="AN29" s="43"/>
      <c r="AO29" s="43"/>
      <c r="AP29" s="51" t="s">
        <v>67</v>
      </c>
      <c r="AQ29" s="51" t="s">
        <v>67</v>
      </c>
      <c r="AR29" s="91" t="s">
        <v>128</v>
      </c>
      <c r="AS29" s="51" t="s">
        <v>108</v>
      </c>
      <c r="AT29" s="51"/>
      <c r="AU29" s="51"/>
      <c r="AV29" s="51"/>
      <c r="AW29" s="51"/>
      <c r="AX29" s="51"/>
    </row>
    <row r="30" spans="1:51" s="53" customFormat="1" ht="50.25" hidden="1" customHeight="1" x14ac:dyDescent="0.25">
      <c r="A30" s="36" t="s">
        <v>56</v>
      </c>
      <c r="B30" s="38">
        <v>2010</v>
      </c>
      <c r="C30" s="38" t="s">
        <v>165</v>
      </c>
      <c r="D30" s="92" t="s">
        <v>175</v>
      </c>
      <c r="E30" s="38" t="s">
        <v>59</v>
      </c>
      <c r="F30" s="38" t="s">
        <v>80</v>
      </c>
      <c r="G30" s="90">
        <v>40422</v>
      </c>
      <c r="H30" s="90">
        <v>41153</v>
      </c>
      <c r="I30" s="84"/>
      <c r="J30" s="48">
        <v>20000000</v>
      </c>
      <c r="K30" s="48">
        <v>35000000</v>
      </c>
      <c r="L30" s="69"/>
      <c r="M30" s="69">
        <v>35000000</v>
      </c>
      <c r="N30" s="48">
        <v>35000000</v>
      </c>
      <c r="O30" s="48">
        <v>35000000</v>
      </c>
      <c r="P30" s="48">
        <v>35000000</v>
      </c>
      <c r="Q30" s="44">
        <f t="shared" si="0"/>
        <v>20000000</v>
      </c>
      <c r="R30" s="44">
        <f>K30</f>
        <v>35000000</v>
      </c>
      <c r="S30" s="44">
        <f t="shared" si="11"/>
        <v>35000000</v>
      </c>
      <c r="T30" s="44">
        <f t="shared" si="11"/>
        <v>35000000</v>
      </c>
      <c r="U30" s="44">
        <f t="shared" ref="U30:U59" si="12">V30</f>
        <v>35000000</v>
      </c>
      <c r="V30" s="44">
        <f t="shared" si="7"/>
        <v>35000000</v>
      </c>
      <c r="W30" s="44">
        <f t="shared" ref="W30:W31" si="13">V30</f>
        <v>35000000</v>
      </c>
      <c r="X30" s="46">
        <v>1</v>
      </c>
      <c r="Y30" s="46">
        <v>1</v>
      </c>
      <c r="Z30" s="55" t="s">
        <v>176</v>
      </c>
      <c r="AA30" s="55" t="s">
        <v>164</v>
      </c>
      <c r="AB30" s="38" t="s">
        <v>80</v>
      </c>
      <c r="AC30" s="38" t="s">
        <v>177</v>
      </c>
      <c r="AD30" s="38" t="s">
        <v>178</v>
      </c>
      <c r="AE30" s="38" t="s">
        <v>179</v>
      </c>
      <c r="AF30" s="48">
        <v>30757.57</v>
      </c>
      <c r="AG30" s="48">
        <v>72000</v>
      </c>
      <c r="AH30" s="48">
        <v>672607.01</v>
      </c>
      <c r="AI30" s="38" t="s">
        <v>180</v>
      </c>
      <c r="AJ30" s="50">
        <f t="shared" si="8"/>
        <v>0</v>
      </c>
      <c r="AK30" s="50">
        <f t="shared" si="9"/>
        <v>0</v>
      </c>
      <c r="AL30" s="43"/>
      <c r="AM30" s="43"/>
      <c r="AN30" s="43">
        <f>322393.93+372393.93</f>
        <v>694787.86</v>
      </c>
      <c r="AO30" s="43"/>
      <c r="AP30" s="51" t="s">
        <v>67</v>
      </c>
      <c r="AQ30" s="51" t="s">
        <v>67</v>
      </c>
      <c r="AR30" s="91" t="s">
        <v>128</v>
      </c>
      <c r="AS30" s="51" t="s">
        <v>108</v>
      </c>
      <c r="AT30" s="51"/>
      <c r="AU30" s="51"/>
      <c r="AV30" s="51"/>
      <c r="AW30" s="51"/>
      <c r="AX30" s="51"/>
    </row>
    <row r="31" spans="1:51" s="53" customFormat="1" ht="150" hidden="1" customHeight="1" x14ac:dyDescent="0.25">
      <c r="A31" s="36"/>
      <c r="B31" s="38">
        <v>2010</v>
      </c>
      <c r="C31" s="38" t="s">
        <v>165</v>
      </c>
      <c r="D31" s="92" t="s">
        <v>181</v>
      </c>
      <c r="E31" s="38" t="s">
        <v>59</v>
      </c>
      <c r="F31" s="38" t="s">
        <v>80</v>
      </c>
      <c r="G31" s="90">
        <v>40422</v>
      </c>
      <c r="H31" s="90">
        <v>41153</v>
      </c>
      <c r="I31" s="84"/>
      <c r="J31" s="48">
        <v>0</v>
      </c>
      <c r="K31" s="41">
        <f>J31+L31+M31</f>
        <v>2015008.82</v>
      </c>
      <c r="L31" s="69"/>
      <c r="M31" s="69">
        <v>2015008.82</v>
      </c>
      <c r="N31" s="48">
        <v>2015008.82</v>
      </c>
      <c r="O31" s="48">
        <v>2015008.82</v>
      </c>
      <c r="P31" s="48"/>
      <c r="Q31" s="44">
        <f t="shared" si="0"/>
        <v>0</v>
      </c>
      <c r="R31" s="44">
        <f>K31</f>
        <v>2015008.82</v>
      </c>
      <c r="S31" s="44">
        <f t="shared" si="11"/>
        <v>2015008.82</v>
      </c>
      <c r="T31" s="44">
        <f t="shared" si="11"/>
        <v>2015008.82</v>
      </c>
      <c r="U31" s="44">
        <f t="shared" si="12"/>
        <v>0</v>
      </c>
      <c r="V31" s="44">
        <f t="shared" si="7"/>
        <v>0</v>
      </c>
      <c r="W31" s="44">
        <f t="shared" si="13"/>
        <v>0</v>
      </c>
      <c r="X31" s="45">
        <v>1</v>
      </c>
      <c r="Y31" s="46">
        <v>1</v>
      </c>
      <c r="Z31" s="55"/>
      <c r="AA31" s="55"/>
      <c r="AB31" s="38" t="s">
        <v>80</v>
      </c>
      <c r="AC31" s="38">
        <v>8417156010100</v>
      </c>
      <c r="AD31" s="38" t="s">
        <v>119</v>
      </c>
      <c r="AE31" s="38" t="s">
        <v>182</v>
      </c>
      <c r="AF31" s="48">
        <v>0</v>
      </c>
      <c r="AG31" s="48">
        <v>0</v>
      </c>
      <c r="AH31" s="48">
        <v>130955.86</v>
      </c>
      <c r="AI31" s="38" t="s">
        <v>180</v>
      </c>
      <c r="AJ31" s="50">
        <f t="shared" si="8"/>
        <v>0</v>
      </c>
      <c r="AK31" s="50">
        <f t="shared" si="9"/>
        <v>2015008.82</v>
      </c>
      <c r="AL31" s="43"/>
      <c r="AM31" s="43"/>
      <c r="AN31" s="43"/>
      <c r="AO31" s="43"/>
      <c r="AP31" s="51" t="s">
        <v>67</v>
      </c>
      <c r="AQ31" s="51" t="s">
        <v>67</v>
      </c>
      <c r="AR31" s="91" t="s">
        <v>128</v>
      </c>
      <c r="AS31" s="51" t="s">
        <v>108</v>
      </c>
      <c r="AT31" s="51"/>
      <c r="AU31" s="51"/>
      <c r="AV31" s="51"/>
      <c r="AW31" s="51"/>
      <c r="AX31" s="51"/>
    </row>
    <row r="32" spans="1:51" s="53" customFormat="1" ht="45" hidden="1" customHeight="1" x14ac:dyDescent="0.25">
      <c r="A32" s="54" t="s">
        <v>56</v>
      </c>
      <c r="B32" s="55">
        <v>2010</v>
      </c>
      <c r="C32" s="55" t="s">
        <v>70</v>
      </c>
      <c r="D32" s="98" t="s">
        <v>183</v>
      </c>
      <c r="E32" s="55" t="s">
        <v>59</v>
      </c>
      <c r="F32" s="55" t="s">
        <v>70</v>
      </c>
      <c r="G32" s="90">
        <v>40756</v>
      </c>
      <c r="H32" s="90">
        <v>41055</v>
      </c>
      <c r="I32" s="66"/>
      <c r="J32" s="48">
        <v>30000000</v>
      </c>
      <c r="K32" s="48">
        <f>J32+L32+M32</f>
        <v>30346583.640000001</v>
      </c>
      <c r="L32" s="69"/>
      <c r="M32" s="69">
        <v>346583.64</v>
      </c>
      <c r="N32" s="48">
        <v>30346583.640000001</v>
      </c>
      <c r="O32" s="62">
        <v>30346583.640000001</v>
      </c>
      <c r="P32" s="62">
        <v>30346583.640000001</v>
      </c>
      <c r="Q32" s="44">
        <f t="shared" si="0"/>
        <v>30000000</v>
      </c>
      <c r="R32" s="44">
        <f>Q32</f>
        <v>30000000</v>
      </c>
      <c r="S32" s="44">
        <f>Q32</f>
        <v>30000000</v>
      </c>
      <c r="T32" s="58"/>
      <c r="U32" s="58">
        <f>V32</f>
        <v>30000000</v>
      </c>
      <c r="V32" s="58">
        <f>Q32</f>
        <v>30000000</v>
      </c>
      <c r="W32" s="58">
        <f>V32</f>
        <v>30000000</v>
      </c>
      <c r="X32" s="46">
        <v>1</v>
      </c>
      <c r="Y32" s="46">
        <v>1</v>
      </c>
      <c r="Z32" s="55" t="s">
        <v>184</v>
      </c>
      <c r="AA32" s="55" t="s">
        <v>164</v>
      </c>
      <c r="AB32" s="38" t="s">
        <v>143</v>
      </c>
      <c r="AC32" s="38" t="s">
        <v>185</v>
      </c>
      <c r="AD32" s="38" t="s">
        <v>145</v>
      </c>
      <c r="AE32" s="38" t="s">
        <v>186</v>
      </c>
      <c r="AF32" s="48">
        <v>0.14000000000000001</v>
      </c>
      <c r="AG32" s="48">
        <v>2670.38</v>
      </c>
      <c r="AH32" s="48">
        <v>16281.5</v>
      </c>
      <c r="AI32" s="38" t="s">
        <v>187</v>
      </c>
      <c r="AJ32" s="50">
        <f t="shared" si="8"/>
        <v>0</v>
      </c>
      <c r="AK32" s="50">
        <f t="shared" si="9"/>
        <v>0</v>
      </c>
      <c r="AL32" s="43"/>
      <c r="AM32" s="43"/>
      <c r="AN32" s="43"/>
      <c r="AO32" s="43"/>
      <c r="AP32" s="51" t="s">
        <v>67</v>
      </c>
      <c r="AQ32" s="51" t="s">
        <v>67</v>
      </c>
      <c r="AR32" s="91" t="s">
        <v>128</v>
      </c>
      <c r="AS32" s="51" t="s">
        <v>108</v>
      </c>
      <c r="AT32" s="51"/>
      <c r="AU32" s="51"/>
      <c r="AV32" s="51"/>
      <c r="AW32" s="51"/>
      <c r="AX32" s="51"/>
    </row>
    <row r="33" spans="1:50" s="53" customFormat="1" ht="30" hidden="1" customHeight="1" x14ac:dyDescent="0.25">
      <c r="A33" s="65"/>
      <c r="B33" s="66"/>
      <c r="C33" s="66"/>
      <c r="D33" s="99"/>
      <c r="E33" s="66"/>
      <c r="F33" s="66"/>
      <c r="G33" s="84"/>
      <c r="H33" s="84"/>
      <c r="I33" s="66"/>
      <c r="J33" s="69"/>
      <c r="K33" s="69"/>
      <c r="L33" s="69"/>
      <c r="M33" s="69"/>
      <c r="N33" s="69">
        <v>343731.67</v>
      </c>
      <c r="O33" s="75"/>
      <c r="P33" s="75">
        <v>30346583.640000001</v>
      </c>
      <c r="Q33" s="70">
        <f t="shared" si="0"/>
        <v>0</v>
      </c>
      <c r="R33" s="70">
        <f t="shared" si="5"/>
        <v>0</v>
      </c>
      <c r="S33" s="70">
        <f t="shared" si="11"/>
        <v>343731.67</v>
      </c>
      <c r="T33" s="71"/>
      <c r="U33" s="71"/>
      <c r="V33" s="71"/>
      <c r="W33" s="71"/>
      <c r="X33" s="83">
        <v>1</v>
      </c>
      <c r="Y33" s="83">
        <v>1</v>
      </c>
      <c r="Z33" s="66"/>
      <c r="AA33" s="66"/>
      <c r="AB33" s="84"/>
      <c r="AC33" s="84"/>
      <c r="AD33" s="84"/>
      <c r="AE33" s="84"/>
      <c r="AF33" s="69"/>
      <c r="AG33" s="69"/>
      <c r="AH33" s="69"/>
      <c r="AI33" s="84" t="s">
        <v>188</v>
      </c>
      <c r="AJ33" s="84"/>
      <c r="AK33" s="84"/>
      <c r="AL33" s="43"/>
      <c r="AM33" s="43"/>
      <c r="AN33" s="43"/>
      <c r="AO33" s="43"/>
      <c r="AP33" s="85"/>
      <c r="AQ33" s="85"/>
      <c r="AR33" s="51"/>
      <c r="AS33" s="51"/>
      <c r="AT33" s="51"/>
      <c r="AU33" s="51"/>
      <c r="AV33" s="51"/>
      <c r="AW33" s="51"/>
      <c r="AX33" s="51"/>
    </row>
    <row r="34" spans="1:50" s="53" customFormat="1" ht="37.5" hidden="1" customHeight="1" x14ac:dyDescent="0.25">
      <c r="A34" s="36" t="s">
        <v>56</v>
      </c>
      <c r="B34" s="38">
        <v>2010</v>
      </c>
      <c r="C34" s="38" t="s">
        <v>87</v>
      </c>
      <c r="D34" s="92" t="s">
        <v>189</v>
      </c>
      <c r="E34" s="38" t="s">
        <v>59</v>
      </c>
      <c r="F34" s="38" t="s">
        <v>87</v>
      </c>
      <c r="G34" s="90">
        <v>40522</v>
      </c>
      <c r="H34" s="90">
        <v>40908</v>
      </c>
      <c r="I34" s="84"/>
      <c r="J34" s="48">
        <v>50000000</v>
      </c>
      <c r="K34" s="41">
        <v>50000000</v>
      </c>
      <c r="L34" s="69"/>
      <c r="M34" s="69"/>
      <c r="N34" s="48">
        <v>50000000</v>
      </c>
      <c r="O34" s="48">
        <v>49945101.710000001</v>
      </c>
      <c r="P34" s="48">
        <v>47812702.345039994</v>
      </c>
      <c r="Q34" s="44">
        <f t="shared" si="0"/>
        <v>50000000</v>
      </c>
      <c r="R34" s="44">
        <f t="shared" si="0"/>
        <v>50000000</v>
      </c>
      <c r="S34" s="44">
        <f t="shared" si="11"/>
        <v>50000000</v>
      </c>
      <c r="T34" s="44">
        <f t="shared" si="11"/>
        <v>49945101.710000001</v>
      </c>
      <c r="U34" s="44">
        <f t="shared" si="12"/>
        <v>47812702.345039994</v>
      </c>
      <c r="V34" s="44">
        <f t="shared" ref="V34:V61" si="14">P34</f>
        <v>47812702.345039994</v>
      </c>
      <c r="W34" s="44">
        <f>V34</f>
        <v>47812702.345039994</v>
      </c>
      <c r="X34" s="46">
        <v>1</v>
      </c>
      <c r="Y34" s="46">
        <v>0.95630000000000004</v>
      </c>
      <c r="Z34" s="38" t="s">
        <v>190</v>
      </c>
      <c r="AA34" s="38" t="s">
        <v>93</v>
      </c>
      <c r="AB34" s="38" t="s">
        <v>191</v>
      </c>
      <c r="AC34" s="38" t="s">
        <v>192</v>
      </c>
      <c r="AD34" s="38" t="s">
        <v>119</v>
      </c>
      <c r="AE34" s="38" t="s">
        <v>193</v>
      </c>
      <c r="AF34" s="48">
        <v>19.079999999999998</v>
      </c>
      <c r="AG34" s="48"/>
      <c r="AH34" s="48">
        <v>2215380.96</v>
      </c>
      <c r="AI34" s="38" t="s">
        <v>194</v>
      </c>
      <c r="AJ34" s="50">
        <f t="shared" ref="AJ34:AJ39" si="15">K34-O34</f>
        <v>54898.289999999106</v>
      </c>
      <c r="AK34" s="50">
        <f t="shared" ref="AK34:AK39" si="16">O34-P34</f>
        <v>2132399.3649600074</v>
      </c>
      <c r="AL34" s="43"/>
      <c r="AM34" s="43"/>
      <c r="AN34" s="43">
        <v>2184403.33</v>
      </c>
      <c r="AO34" s="43">
        <v>31127.18</v>
      </c>
      <c r="AP34" s="51" t="s">
        <v>67</v>
      </c>
      <c r="AQ34" s="51" t="s">
        <v>67</v>
      </c>
      <c r="AR34" s="91" t="s">
        <v>195</v>
      </c>
      <c r="AS34" s="51" t="s">
        <v>108</v>
      </c>
      <c r="AT34" s="51"/>
      <c r="AU34" s="51"/>
      <c r="AV34" s="51"/>
      <c r="AW34" s="51"/>
      <c r="AX34" s="51"/>
    </row>
    <row r="35" spans="1:50" s="53" customFormat="1" ht="60" hidden="1" customHeight="1" x14ac:dyDescent="0.25">
      <c r="A35" s="36" t="s">
        <v>56</v>
      </c>
      <c r="B35" s="38">
        <v>2010</v>
      </c>
      <c r="C35" s="38" t="s">
        <v>57</v>
      </c>
      <c r="D35" s="92" t="s">
        <v>196</v>
      </c>
      <c r="E35" s="38" t="s">
        <v>59</v>
      </c>
      <c r="F35" s="38" t="s">
        <v>57</v>
      </c>
      <c r="G35" s="90">
        <v>40817</v>
      </c>
      <c r="H35" s="90">
        <v>41035</v>
      </c>
      <c r="I35" s="84"/>
      <c r="J35" s="48">
        <v>86000000</v>
      </c>
      <c r="K35" s="48">
        <v>86000000</v>
      </c>
      <c r="L35" s="69"/>
      <c r="M35" s="69"/>
      <c r="N35" s="48">
        <v>86000000</v>
      </c>
      <c r="O35" s="48">
        <v>86000000</v>
      </c>
      <c r="P35" s="48">
        <v>83328280.709999993</v>
      </c>
      <c r="Q35" s="44">
        <f t="shared" si="0"/>
        <v>86000000</v>
      </c>
      <c r="R35" s="44">
        <f t="shared" si="0"/>
        <v>86000000</v>
      </c>
      <c r="S35" s="44">
        <f t="shared" si="11"/>
        <v>86000000</v>
      </c>
      <c r="T35" s="44">
        <f t="shared" si="11"/>
        <v>86000000</v>
      </c>
      <c r="U35" s="44">
        <f t="shared" si="12"/>
        <v>83328280.709999993</v>
      </c>
      <c r="V35" s="44">
        <f t="shared" si="14"/>
        <v>83328280.709999993</v>
      </c>
      <c r="W35" s="44">
        <f>V35</f>
        <v>83328280.709999993</v>
      </c>
      <c r="X35" s="46">
        <v>1</v>
      </c>
      <c r="Y35" s="46">
        <v>1</v>
      </c>
      <c r="Z35" s="38" t="s">
        <v>197</v>
      </c>
      <c r="AA35" s="38" t="s">
        <v>198</v>
      </c>
      <c r="AB35" s="38" t="s">
        <v>199</v>
      </c>
      <c r="AC35" s="38" t="s">
        <v>200</v>
      </c>
      <c r="AD35" s="38" t="s">
        <v>201</v>
      </c>
      <c r="AE35" s="38" t="s">
        <v>202</v>
      </c>
      <c r="AF35" s="48">
        <v>494.14</v>
      </c>
      <c r="AG35" s="48">
        <v>1256298.5799999998</v>
      </c>
      <c r="AH35" s="48">
        <v>58280.15</v>
      </c>
      <c r="AI35" s="38" t="s">
        <v>203</v>
      </c>
      <c r="AJ35" s="50">
        <f t="shared" si="15"/>
        <v>0</v>
      </c>
      <c r="AK35" s="50">
        <f t="shared" si="16"/>
        <v>2671719.2900000066</v>
      </c>
      <c r="AL35" s="43"/>
      <c r="AM35" s="43"/>
      <c r="AN35" s="43"/>
      <c r="AO35" s="43"/>
      <c r="AP35" s="51" t="s">
        <v>67</v>
      </c>
      <c r="AQ35" s="51" t="s">
        <v>67</v>
      </c>
      <c r="AR35" s="91" t="s">
        <v>128</v>
      </c>
      <c r="AS35" s="51" t="s">
        <v>108</v>
      </c>
      <c r="AT35" s="51"/>
      <c r="AU35" s="51"/>
      <c r="AV35" s="51"/>
      <c r="AW35" s="51"/>
      <c r="AX35" s="51"/>
    </row>
    <row r="36" spans="1:50" s="53" customFormat="1" ht="60" hidden="1" customHeight="1" x14ac:dyDescent="0.25">
      <c r="A36" s="36" t="s">
        <v>56</v>
      </c>
      <c r="B36" s="38">
        <v>2010</v>
      </c>
      <c r="C36" s="38" t="s">
        <v>57</v>
      </c>
      <c r="D36" s="92" t="s">
        <v>204</v>
      </c>
      <c r="E36" s="38" t="s">
        <v>59</v>
      </c>
      <c r="F36" s="38" t="s">
        <v>57</v>
      </c>
      <c r="G36" s="90">
        <v>40581</v>
      </c>
      <c r="H36" s="90">
        <v>40950</v>
      </c>
      <c r="I36" s="84"/>
      <c r="J36" s="48">
        <v>49000000</v>
      </c>
      <c r="K36" s="48">
        <v>49000000</v>
      </c>
      <c r="L36" s="69"/>
      <c r="M36" s="69"/>
      <c r="N36" s="48">
        <v>49000000</v>
      </c>
      <c r="O36" s="48">
        <v>49000000</v>
      </c>
      <c r="P36" s="48">
        <v>49000000</v>
      </c>
      <c r="Q36" s="44">
        <f t="shared" si="0"/>
        <v>49000000</v>
      </c>
      <c r="R36" s="44">
        <f t="shared" si="0"/>
        <v>49000000</v>
      </c>
      <c r="S36" s="44">
        <f t="shared" si="11"/>
        <v>49000000</v>
      </c>
      <c r="T36" s="44">
        <f t="shared" si="11"/>
        <v>49000000</v>
      </c>
      <c r="U36" s="44">
        <f t="shared" si="12"/>
        <v>49000000</v>
      </c>
      <c r="V36" s="44">
        <f t="shared" si="14"/>
        <v>49000000</v>
      </c>
      <c r="W36" s="44">
        <f t="shared" ref="W36:W59" si="17">V36</f>
        <v>49000000</v>
      </c>
      <c r="X36" s="46">
        <v>1</v>
      </c>
      <c r="Y36" s="46">
        <v>0.94</v>
      </c>
      <c r="Z36" s="38" t="s">
        <v>205</v>
      </c>
      <c r="AA36" s="38" t="s">
        <v>198</v>
      </c>
      <c r="AB36" s="38" t="s">
        <v>199</v>
      </c>
      <c r="AC36" s="38" t="s">
        <v>206</v>
      </c>
      <c r="AD36" s="38" t="s">
        <v>201</v>
      </c>
      <c r="AE36" s="38" t="s">
        <v>207</v>
      </c>
      <c r="AF36" s="48">
        <v>1865849.67</v>
      </c>
      <c r="AG36" s="48">
        <v>1769298.65</v>
      </c>
      <c r="AH36" s="48">
        <v>96551.020000000019</v>
      </c>
      <c r="AI36" s="38" t="s">
        <v>208</v>
      </c>
      <c r="AJ36" s="50">
        <f t="shared" si="15"/>
        <v>0</v>
      </c>
      <c r="AK36" s="50">
        <f t="shared" si="16"/>
        <v>0</v>
      </c>
      <c r="AL36" s="43"/>
      <c r="AM36" s="43"/>
      <c r="AN36" s="43"/>
      <c r="AO36" s="43">
        <v>121034.36</v>
      </c>
      <c r="AP36" s="51" t="s">
        <v>67</v>
      </c>
      <c r="AQ36" s="51" t="s">
        <v>67</v>
      </c>
      <c r="AR36" s="91" t="s">
        <v>128</v>
      </c>
      <c r="AS36" s="51" t="s">
        <v>108</v>
      </c>
      <c r="AT36" s="51"/>
      <c r="AU36" s="51"/>
      <c r="AV36" s="51"/>
      <c r="AW36" s="51"/>
      <c r="AX36" s="51"/>
    </row>
    <row r="37" spans="1:50" s="53" customFormat="1" ht="51.75" hidden="1" customHeight="1" x14ac:dyDescent="0.25">
      <c r="A37" s="36" t="s">
        <v>56</v>
      </c>
      <c r="B37" s="38">
        <v>2010</v>
      </c>
      <c r="C37" s="38" t="s">
        <v>57</v>
      </c>
      <c r="D37" s="92" t="s">
        <v>209</v>
      </c>
      <c r="E37" s="38" t="s">
        <v>89</v>
      </c>
      <c r="F37" s="38" t="s">
        <v>108</v>
      </c>
      <c r="G37" s="90">
        <v>41544</v>
      </c>
      <c r="H37" s="90">
        <v>41613</v>
      </c>
      <c r="I37" s="84"/>
      <c r="J37" s="48">
        <v>15000000</v>
      </c>
      <c r="K37" s="48">
        <v>15000000</v>
      </c>
      <c r="L37" s="69"/>
      <c r="M37" s="69"/>
      <c r="N37" s="48">
        <v>15000000</v>
      </c>
      <c r="O37" s="48">
        <v>14888440.879999999</v>
      </c>
      <c r="P37" s="48">
        <v>14888440.879999999</v>
      </c>
      <c r="Q37" s="44">
        <f t="shared" si="0"/>
        <v>15000000</v>
      </c>
      <c r="R37" s="44">
        <f t="shared" si="0"/>
        <v>15000000</v>
      </c>
      <c r="S37" s="44">
        <f t="shared" si="11"/>
        <v>15000000</v>
      </c>
      <c r="T37" s="44">
        <f t="shared" si="11"/>
        <v>14888440.879999999</v>
      </c>
      <c r="U37" s="44">
        <f t="shared" si="12"/>
        <v>14888440.879999999</v>
      </c>
      <c r="V37" s="44">
        <f t="shared" si="14"/>
        <v>14888440.879999999</v>
      </c>
      <c r="W37" s="44">
        <f t="shared" si="17"/>
        <v>14888440.879999999</v>
      </c>
      <c r="X37" s="46">
        <v>1</v>
      </c>
      <c r="Y37" s="46">
        <v>1</v>
      </c>
      <c r="Z37" s="38" t="s">
        <v>210</v>
      </c>
      <c r="AA37" s="38" t="s">
        <v>198</v>
      </c>
      <c r="AB37" s="38" t="s">
        <v>211</v>
      </c>
      <c r="AC37" s="38" t="s">
        <v>212</v>
      </c>
      <c r="AD37" s="38" t="s">
        <v>213</v>
      </c>
      <c r="AE37" s="38" t="s">
        <v>214</v>
      </c>
      <c r="AF37" s="48">
        <v>28.27</v>
      </c>
      <c r="AG37" s="48">
        <v>0</v>
      </c>
      <c r="AH37" s="48">
        <v>165851.51</v>
      </c>
      <c r="AI37" s="38"/>
      <c r="AJ37" s="50">
        <f t="shared" si="15"/>
        <v>111559.12000000104</v>
      </c>
      <c r="AK37" s="50">
        <f t="shared" si="16"/>
        <v>0</v>
      </c>
      <c r="AL37" s="43"/>
      <c r="AM37" s="43"/>
      <c r="AN37" s="43">
        <v>111559.12</v>
      </c>
      <c r="AO37" s="43">
        <v>36351.24</v>
      </c>
      <c r="AP37" s="51" t="s">
        <v>67</v>
      </c>
      <c r="AQ37" s="51" t="s">
        <v>67</v>
      </c>
      <c r="AR37" s="51" t="s">
        <v>68</v>
      </c>
      <c r="AS37" s="51"/>
      <c r="AT37" s="51" t="s">
        <v>69</v>
      </c>
      <c r="AU37" s="51" t="s">
        <v>69</v>
      </c>
      <c r="AV37" s="51"/>
      <c r="AW37" s="51"/>
      <c r="AX37" s="51"/>
    </row>
    <row r="38" spans="1:50" s="53" customFormat="1" ht="41.25" hidden="1" customHeight="1" x14ac:dyDescent="0.25">
      <c r="A38" s="36" t="s">
        <v>56</v>
      </c>
      <c r="B38" s="38">
        <v>2010</v>
      </c>
      <c r="C38" s="38" t="s">
        <v>57</v>
      </c>
      <c r="D38" s="92" t="s">
        <v>215</v>
      </c>
      <c r="E38" s="38" t="s">
        <v>89</v>
      </c>
      <c r="F38" s="38" t="s">
        <v>216</v>
      </c>
      <c r="G38" s="90">
        <v>40624</v>
      </c>
      <c r="H38" s="90">
        <v>41349</v>
      </c>
      <c r="I38" s="84"/>
      <c r="J38" s="48">
        <v>25920126</v>
      </c>
      <c r="K38" s="48">
        <v>25920126</v>
      </c>
      <c r="L38" s="69"/>
      <c r="M38" s="69"/>
      <c r="N38" s="48">
        <v>25920126</v>
      </c>
      <c r="O38" s="48">
        <v>25920125.990000006</v>
      </c>
      <c r="P38" s="48">
        <v>25526808.310000002</v>
      </c>
      <c r="Q38" s="44">
        <f t="shared" si="0"/>
        <v>25920126</v>
      </c>
      <c r="R38" s="44">
        <f t="shared" si="0"/>
        <v>25920126</v>
      </c>
      <c r="S38" s="44">
        <f t="shared" si="11"/>
        <v>25920126</v>
      </c>
      <c r="T38" s="44">
        <f t="shared" si="11"/>
        <v>25920125.990000006</v>
      </c>
      <c r="U38" s="44">
        <f t="shared" si="12"/>
        <v>25526808.310000002</v>
      </c>
      <c r="V38" s="44">
        <f t="shared" si="14"/>
        <v>25526808.310000002</v>
      </c>
      <c r="W38" s="44">
        <f t="shared" si="17"/>
        <v>25526808.310000002</v>
      </c>
      <c r="X38" s="97">
        <v>1</v>
      </c>
      <c r="Y38" s="100">
        <v>0.99929999999999997</v>
      </c>
      <c r="Z38" s="38" t="s">
        <v>217</v>
      </c>
      <c r="AA38" s="38" t="s">
        <v>198</v>
      </c>
      <c r="AB38" s="38" t="s">
        <v>211</v>
      </c>
      <c r="AC38" s="38" t="s">
        <v>218</v>
      </c>
      <c r="AD38" s="38" t="s">
        <v>219</v>
      </c>
      <c r="AE38" s="38" t="s">
        <v>220</v>
      </c>
      <c r="AF38" s="48">
        <v>240.47</v>
      </c>
      <c r="AG38" s="48">
        <v>0</v>
      </c>
      <c r="AH38" s="48">
        <v>1692713.66</v>
      </c>
      <c r="AI38" s="38"/>
      <c r="AJ38" s="50">
        <f t="shared" si="15"/>
        <v>9.9999941885471344E-3</v>
      </c>
      <c r="AK38" s="50">
        <f t="shared" si="16"/>
        <v>393317.68000000343</v>
      </c>
      <c r="AL38" s="43"/>
      <c r="AM38" s="43"/>
      <c r="AN38" s="43">
        <f>393317.68+750705.75</f>
        <v>1144023.43</v>
      </c>
      <c r="AO38" s="43"/>
      <c r="AP38" s="51" t="s">
        <v>67</v>
      </c>
      <c r="AQ38" s="51" t="s">
        <v>67</v>
      </c>
      <c r="AR38" s="51" t="s">
        <v>68</v>
      </c>
      <c r="AS38" s="51"/>
      <c r="AT38" s="51" t="s">
        <v>69</v>
      </c>
      <c r="AU38" s="51" t="s">
        <v>69</v>
      </c>
      <c r="AV38" s="51"/>
      <c r="AW38" s="51"/>
      <c r="AX38" s="51"/>
    </row>
    <row r="39" spans="1:50" s="53" customFormat="1" ht="90" hidden="1" customHeight="1" x14ac:dyDescent="0.25">
      <c r="A39" s="54" t="s">
        <v>56</v>
      </c>
      <c r="B39" s="55">
        <v>2010</v>
      </c>
      <c r="C39" s="55" t="s">
        <v>106</v>
      </c>
      <c r="D39" s="101" t="s">
        <v>221</v>
      </c>
      <c r="E39" s="55" t="s">
        <v>222</v>
      </c>
      <c r="F39" s="55" t="s">
        <v>108</v>
      </c>
      <c r="G39" s="90">
        <v>40730</v>
      </c>
      <c r="H39" s="90">
        <v>41227</v>
      </c>
      <c r="I39" s="66"/>
      <c r="J39" s="48">
        <v>12000000</v>
      </c>
      <c r="K39" s="41">
        <f>J39+L39+M39</f>
        <v>16000000</v>
      </c>
      <c r="L39" s="69"/>
      <c r="M39" s="69">
        <v>4000000</v>
      </c>
      <c r="N39" s="48">
        <f>12000000+4000000</f>
        <v>16000000</v>
      </c>
      <c r="O39" s="48">
        <v>15999793.970000001</v>
      </c>
      <c r="P39" s="48">
        <v>15999793.970000001</v>
      </c>
      <c r="Q39" s="44">
        <f t="shared" si="0"/>
        <v>12000000</v>
      </c>
      <c r="R39" s="44">
        <f t="shared" si="0"/>
        <v>16000000</v>
      </c>
      <c r="S39" s="44">
        <f t="shared" si="11"/>
        <v>16000000</v>
      </c>
      <c r="T39" s="44">
        <f t="shared" si="11"/>
        <v>15999793.970000001</v>
      </c>
      <c r="U39" s="44">
        <f t="shared" si="12"/>
        <v>15999793.970000001</v>
      </c>
      <c r="V39" s="44">
        <f t="shared" si="14"/>
        <v>15999793.970000001</v>
      </c>
      <c r="W39" s="44">
        <f t="shared" si="17"/>
        <v>15999793.970000001</v>
      </c>
      <c r="X39" s="46">
        <v>1</v>
      </c>
      <c r="Y39" s="46">
        <v>1</v>
      </c>
      <c r="Z39" s="55" t="s">
        <v>223</v>
      </c>
      <c r="AA39" s="55" t="s">
        <v>93</v>
      </c>
      <c r="AB39" s="55" t="s">
        <v>211</v>
      </c>
      <c r="AC39" s="55" t="s">
        <v>224</v>
      </c>
      <c r="AD39" s="55" t="s">
        <v>225</v>
      </c>
      <c r="AE39" s="55" t="s">
        <v>226</v>
      </c>
      <c r="AF39" s="62">
        <v>3.98</v>
      </c>
      <c r="AG39" s="62">
        <v>0</v>
      </c>
      <c r="AH39" s="62">
        <v>25270.07</v>
      </c>
      <c r="AI39" s="55"/>
      <c r="AJ39" s="50">
        <f t="shared" si="15"/>
        <v>206.02999999932945</v>
      </c>
      <c r="AK39" s="50">
        <f t="shared" si="16"/>
        <v>0</v>
      </c>
      <c r="AL39" s="43"/>
      <c r="AM39" s="43"/>
      <c r="AN39" s="43">
        <v>206</v>
      </c>
      <c r="AO39" s="43">
        <v>25110.99</v>
      </c>
      <c r="AP39" s="51" t="s">
        <v>67</v>
      </c>
      <c r="AQ39" s="51" t="s">
        <v>67</v>
      </c>
      <c r="AR39" s="51" t="s">
        <v>68</v>
      </c>
      <c r="AS39" s="51"/>
      <c r="AT39" s="51" t="s">
        <v>69</v>
      </c>
      <c r="AU39" s="51" t="s">
        <v>69</v>
      </c>
      <c r="AV39" s="51"/>
      <c r="AW39" s="51"/>
      <c r="AX39" s="51"/>
    </row>
    <row r="40" spans="1:50" s="53" customFormat="1" ht="29.25" hidden="1" customHeight="1" x14ac:dyDescent="0.25">
      <c r="A40" s="65"/>
      <c r="B40" s="66"/>
      <c r="C40" s="66"/>
      <c r="D40" s="102"/>
      <c r="E40" s="66"/>
      <c r="F40" s="66"/>
      <c r="G40" s="84"/>
      <c r="H40" s="84"/>
      <c r="I40" s="66"/>
      <c r="J40" s="69"/>
      <c r="K40" s="69">
        <v>4000000</v>
      </c>
      <c r="L40" s="69"/>
      <c r="M40" s="69">
        <v>4000000</v>
      </c>
      <c r="N40" s="69"/>
      <c r="O40" s="69"/>
      <c r="P40" s="69"/>
      <c r="Q40" s="70"/>
      <c r="R40" s="70">
        <f t="shared" si="5"/>
        <v>4000000</v>
      </c>
      <c r="S40" s="70">
        <f t="shared" si="11"/>
        <v>0</v>
      </c>
      <c r="T40" s="70">
        <f t="shared" si="11"/>
        <v>0</v>
      </c>
      <c r="U40" s="70">
        <f t="shared" si="12"/>
        <v>0</v>
      </c>
      <c r="V40" s="70">
        <f t="shared" si="14"/>
        <v>0</v>
      </c>
      <c r="W40" s="70">
        <f t="shared" si="17"/>
        <v>0</v>
      </c>
      <c r="X40" s="83">
        <v>1</v>
      </c>
      <c r="Y40" s="83">
        <v>1</v>
      </c>
      <c r="Z40" s="66"/>
      <c r="AA40" s="66"/>
      <c r="AB40" s="66"/>
      <c r="AC40" s="66"/>
      <c r="AD40" s="66"/>
      <c r="AE40" s="66"/>
      <c r="AF40" s="75"/>
      <c r="AG40" s="75"/>
      <c r="AH40" s="75"/>
      <c r="AI40" s="66"/>
      <c r="AJ40" s="84"/>
      <c r="AK40" s="84"/>
      <c r="AL40" s="43"/>
      <c r="AM40" s="43"/>
      <c r="AN40" s="43"/>
      <c r="AO40" s="43"/>
      <c r="AP40" s="85"/>
      <c r="AQ40" s="85"/>
      <c r="AR40" s="51"/>
      <c r="AS40" s="51"/>
      <c r="AT40" s="51"/>
      <c r="AU40" s="51"/>
      <c r="AV40" s="51"/>
      <c r="AW40" s="51"/>
      <c r="AX40" s="51"/>
    </row>
    <row r="41" spans="1:50" s="53" customFormat="1" ht="39" customHeight="1" x14ac:dyDescent="0.25">
      <c r="A41" s="36" t="s">
        <v>56</v>
      </c>
      <c r="B41" s="38">
        <v>2011</v>
      </c>
      <c r="C41" s="38" t="s">
        <v>167</v>
      </c>
      <c r="D41" s="92" t="s">
        <v>168</v>
      </c>
      <c r="E41" s="38" t="s">
        <v>59</v>
      </c>
      <c r="F41" s="38" t="s">
        <v>167</v>
      </c>
      <c r="G41" s="90">
        <v>40848</v>
      </c>
      <c r="H41" s="90">
        <v>40848</v>
      </c>
      <c r="I41" s="84"/>
      <c r="J41" s="48">
        <v>16000000</v>
      </c>
      <c r="K41" s="48">
        <v>31000000</v>
      </c>
      <c r="L41" s="69"/>
      <c r="M41" s="69"/>
      <c r="N41" s="48">
        <v>31000000</v>
      </c>
      <c r="O41" s="48">
        <f>4450512.92+26549487.08</f>
        <v>31000000</v>
      </c>
      <c r="P41" s="48">
        <v>31000000</v>
      </c>
      <c r="Q41" s="44">
        <f t="shared" ref="Q41:R59" si="18">J41</f>
        <v>16000000</v>
      </c>
      <c r="R41" s="44">
        <f t="shared" si="18"/>
        <v>31000000</v>
      </c>
      <c r="S41" s="44">
        <f t="shared" si="11"/>
        <v>31000000</v>
      </c>
      <c r="T41" s="44">
        <f t="shared" si="11"/>
        <v>31000000</v>
      </c>
      <c r="U41" s="44">
        <f t="shared" si="12"/>
        <v>31000000</v>
      </c>
      <c r="V41" s="44">
        <f t="shared" si="14"/>
        <v>31000000</v>
      </c>
      <c r="W41" s="44">
        <f t="shared" si="17"/>
        <v>31000000</v>
      </c>
      <c r="X41" s="46">
        <v>1</v>
      </c>
      <c r="Y41" s="46">
        <v>0.99990000000000001</v>
      </c>
      <c r="Z41" s="38" t="s">
        <v>227</v>
      </c>
      <c r="AA41" s="38" t="s">
        <v>170</v>
      </c>
      <c r="AB41" s="38" t="s">
        <v>171</v>
      </c>
      <c r="AC41" s="38">
        <v>7824885</v>
      </c>
      <c r="AD41" s="38" t="s">
        <v>172</v>
      </c>
      <c r="AE41" s="38" t="s">
        <v>228</v>
      </c>
      <c r="AF41" s="48">
        <v>27.19</v>
      </c>
      <c r="AG41" s="48">
        <v>0</v>
      </c>
      <c r="AH41" s="48">
        <v>3262408.3499999992</v>
      </c>
      <c r="AI41" s="38" t="s">
        <v>229</v>
      </c>
      <c r="AJ41" s="50">
        <f t="shared" ref="AJ41:AJ56" si="19">K41-O41</f>
        <v>0</v>
      </c>
      <c r="AK41" s="50">
        <f t="shared" ref="AK41:AK56" si="20">O41-P41</f>
        <v>0</v>
      </c>
      <c r="AL41" s="43"/>
      <c r="AM41" s="43"/>
      <c r="AN41" s="43"/>
      <c r="AO41" s="43"/>
      <c r="AP41" s="51" t="s">
        <v>67</v>
      </c>
      <c r="AQ41" s="51" t="s">
        <v>67</v>
      </c>
      <c r="AR41" s="91" t="s">
        <v>128</v>
      </c>
      <c r="AS41" s="51" t="s">
        <v>108</v>
      </c>
      <c r="AT41" s="51"/>
      <c r="AU41" s="51"/>
      <c r="AV41" s="51"/>
      <c r="AW41" s="51"/>
      <c r="AX41" s="51"/>
    </row>
    <row r="42" spans="1:50" s="53" customFormat="1" ht="51" customHeight="1" x14ac:dyDescent="0.25">
      <c r="A42" s="36" t="s">
        <v>56</v>
      </c>
      <c r="B42" s="38">
        <v>2011</v>
      </c>
      <c r="C42" s="38" t="s">
        <v>230</v>
      </c>
      <c r="D42" s="92" t="s">
        <v>175</v>
      </c>
      <c r="E42" s="38" t="s">
        <v>59</v>
      </c>
      <c r="F42" s="38" t="s">
        <v>80</v>
      </c>
      <c r="G42" s="103">
        <v>40422</v>
      </c>
      <c r="H42" s="103">
        <v>41153</v>
      </c>
      <c r="I42" s="84"/>
      <c r="J42" s="48">
        <v>32611786</v>
      </c>
      <c r="K42" s="48">
        <v>17611786</v>
      </c>
      <c r="L42" s="69"/>
      <c r="M42" s="69"/>
      <c r="N42" s="48">
        <v>17611786</v>
      </c>
      <c r="O42" s="48">
        <v>17611759.43</v>
      </c>
      <c r="P42" s="48">
        <v>17611759.43</v>
      </c>
      <c r="Q42" s="44">
        <f t="shared" si="18"/>
        <v>32611786</v>
      </c>
      <c r="R42" s="44">
        <f t="shared" si="18"/>
        <v>17611786</v>
      </c>
      <c r="S42" s="44">
        <f t="shared" si="11"/>
        <v>17611786</v>
      </c>
      <c r="T42" s="44">
        <f t="shared" si="11"/>
        <v>17611759.43</v>
      </c>
      <c r="U42" s="44">
        <f t="shared" si="12"/>
        <v>17611759.43</v>
      </c>
      <c r="V42" s="44">
        <f t="shared" si="14"/>
        <v>17611759.43</v>
      </c>
      <c r="W42" s="44">
        <f t="shared" si="17"/>
        <v>17611759.43</v>
      </c>
      <c r="X42" s="46">
        <v>1</v>
      </c>
      <c r="Y42" s="46">
        <v>1</v>
      </c>
      <c r="Z42" s="38" t="s">
        <v>231</v>
      </c>
      <c r="AA42" s="38" t="s">
        <v>232</v>
      </c>
      <c r="AB42" s="38" t="s">
        <v>80</v>
      </c>
      <c r="AC42" s="38" t="s">
        <v>233</v>
      </c>
      <c r="AD42" s="38" t="s">
        <v>178</v>
      </c>
      <c r="AE42" s="38" t="s">
        <v>179</v>
      </c>
      <c r="AF42" s="48">
        <v>0</v>
      </c>
      <c r="AG42" s="48">
        <v>0</v>
      </c>
      <c r="AH42" s="48">
        <v>0</v>
      </c>
      <c r="AI42" s="38" t="s">
        <v>234</v>
      </c>
      <c r="AJ42" s="50">
        <f t="shared" si="19"/>
        <v>26.570000000298023</v>
      </c>
      <c r="AK42" s="50">
        <f t="shared" si="20"/>
        <v>0</v>
      </c>
      <c r="AL42" s="43"/>
      <c r="AM42" s="43"/>
      <c r="AN42" s="43">
        <v>406377.1</v>
      </c>
      <c r="AO42" s="43"/>
      <c r="AP42" s="51" t="s">
        <v>67</v>
      </c>
      <c r="AQ42" s="51" t="s">
        <v>67</v>
      </c>
      <c r="AR42" s="91" t="s">
        <v>128</v>
      </c>
      <c r="AS42" s="51" t="s">
        <v>108</v>
      </c>
      <c r="AT42" s="51"/>
      <c r="AU42" s="51"/>
      <c r="AV42" s="51"/>
      <c r="AW42" s="51"/>
      <c r="AX42" s="51"/>
    </row>
    <row r="43" spans="1:50" s="53" customFormat="1" ht="27.75" customHeight="1" x14ac:dyDescent="0.25">
      <c r="A43" s="36" t="s">
        <v>56</v>
      </c>
      <c r="B43" s="38">
        <v>2011</v>
      </c>
      <c r="C43" s="38" t="s">
        <v>87</v>
      </c>
      <c r="D43" s="92" t="s">
        <v>235</v>
      </c>
      <c r="E43" s="38" t="s">
        <v>59</v>
      </c>
      <c r="F43" s="38" t="s">
        <v>87</v>
      </c>
      <c r="G43" s="90">
        <v>41180</v>
      </c>
      <c r="H43" s="90">
        <v>41343</v>
      </c>
      <c r="I43" s="84"/>
      <c r="J43" s="48">
        <v>0</v>
      </c>
      <c r="K43" s="48">
        <v>30000000</v>
      </c>
      <c r="L43" s="69"/>
      <c r="M43" s="69"/>
      <c r="N43" s="48">
        <v>30000000</v>
      </c>
      <c r="O43" s="48">
        <f>29390583.88+587391.16</f>
        <v>29977975.039999999</v>
      </c>
      <c r="P43" s="48">
        <v>29977975.039999999</v>
      </c>
      <c r="Q43" s="44">
        <f t="shared" si="18"/>
        <v>0</v>
      </c>
      <c r="R43" s="44">
        <f t="shared" si="18"/>
        <v>30000000</v>
      </c>
      <c r="S43" s="44">
        <f t="shared" si="11"/>
        <v>30000000</v>
      </c>
      <c r="T43" s="44">
        <f t="shared" si="11"/>
        <v>29977975.039999999</v>
      </c>
      <c r="U43" s="44">
        <f t="shared" si="12"/>
        <v>29977975.039999999</v>
      </c>
      <c r="V43" s="44">
        <f t="shared" si="14"/>
        <v>29977975.039999999</v>
      </c>
      <c r="W43" s="44">
        <f t="shared" si="17"/>
        <v>29977975.039999999</v>
      </c>
      <c r="X43" s="46">
        <v>1</v>
      </c>
      <c r="Y43" s="46">
        <v>1</v>
      </c>
      <c r="Z43" s="38" t="s">
        <v>236</v>
      </c>
      <c r="AA43" s="38" t="s">
        <v>93</v>
      </c>
      <c r="AB43" s="38" t="s">
        <v>117</v>
      </c>
      <c r="AC43" s="38" t="s">
        <v>118</v>
      </c>
      <c r="AD43" s="38" t="s">
        <v>119</v>
      </c>
      <c r="AE43" s="38" t="s">
        <v>120</v>
      </c>
      <c r="AF43" s="48">
        <v>8.86</v>
      </c>
      <c r="AG43" s="48">
        <v>0</v>
      </c>
      <c r="AH43" s="48">
        <v>1028487.41</v>
      </c>
      <c r="AI43" s="38" t="s">
        <v>237</v>
      </c>
      <c r="AJ43" s="50">
        <f t="shared" si="19"/>
        <v>22024.960000000894</v>
      </c>
      <c r="AK43" s="50">
        <f t="shared" si="20"/>
        <v>0</v>
      </c>
      <c r="AL43" s="43"/>
      <c r="AM43" s="43"/>
      <c r="AN43" s="43"/>
      <c r="AO43" s="43"/>
      <c r="AP43" s="51" t="s">
        <v>67</v>
      </c>
      <c r="AQ43" s="51" t="s">
        <v>67</v>
      </c>
      <c r="AR43" s="91" t="s">
        <v>128</v>
      </c>
      <c r="AS43" s="51" t="s">
        <v>108</v>
      </c>
      <c r="AT43" s="51"/>
      <c r="AU43" s="51"/>
      <c r="AV43" s="51"/>
      <c r="AW43" s="51"/>
      <c r="AX43" s="51"/>
    </row>
    <row r="44" spans="1:50" s="53" customFormat="1" ht="60" customHeight="1" x14ac:dyDescent="0.25">
      <c r="A44" s="36" t="s">
        <v>56</v>
      </c>
      <c r="B44" s="38">
        <v>2011</v>
      </c>
      <c r="C44" s="38" t="s">
        <v>70</v>
      </c>
      <c r="D44" s="92" t="s">
        <v>238</v>
      </c>
      <c r="E44" s="38" t="s">
        <v>59</v>
      </c>
      <c r="F44" s="38" t="s">
        <v>70</v>
      </c>
      <c r="G44" s="90">
        <v>41040</v>
      </c>
      <c r="H44" s="90">
        <v>41888</v>
      </c>
      <c r="I44" s="84"/>
      <c r="J44" s="48">
        <v>16000000</v>
      </c>
      <c r="K44" s="48">
        <v>56000000</v>
      </c>
      <c r="L44" s="69"/>
      <c r="M44" s="69"/>
      <c r="N44" s="48">
        <v>56000000</v>
      </c>
      <c r="O44" s="48">
        <v>55316481.82</v>
      </c>
      <c r="P44" s="48">
        <v>55316481.82</v>
      </c>
      <c r="Q44" s="44">
        <f t="shared" si="18"/>
        <v>16000000</v>
      </c>
      <c r="R44" s="44">
        <f t="shared" si="18"/>
        <v>56000000</v>
      </c>
      <c r="S44" s="44">
        <f t="shared" si="11"/>
        <v>56000000</v>
      </c>
      <c r="T44" s="44">
        <f t="shared" si="11"/>
        <v>55316481.82</v>
      </c>
      <c r="U44" s="44">
        <f t="shared" si="12"/>
        <v>55316481.82</v>
      </c>
      <c r="V44" s="44">
        <f t="shared" si="14"/>
        <v>55316481.82</v>
      </c>
      <c r="W44" s="44">
        <f t="shared" si="17"/>
        <v>55316481.82</v>
      </c>
      <c r="X44" s="46">
        <v>1</v>
      </c>
      <c r="Y44" s="46">
        <v>1</v>
      </c>
      <c r="Z44" s="38" t="s">
        <v>239</v>
      </c>
      <c r="AA44" s="38" t="s">
        <v>240</v>
      </c>
      <c r="AB44" s="38" t="s">
        <v>143</v>
      </c>
      <c r="AC44" s="38" t="s">
        <v>185</v>
      </c>
      <c r="AD44" s="38" t="s">
        <v>145</v>
      </c>
      <c r="AE44" s="38" t="s">
        <v>241</v>
      </c>
      <c r="AF44" s="48">
        <v>3172.85</v>
      </c>
      <c r="AG44" s="48">
        <v>0</v>
      </c>
      <c r="AH44" s="48">
        <v>3098956.5700000022</v>
      </c>
      <c r="AI44" s="38" t="s">
        <v>242</v>
      </c>
      <c r="AJ44" s="50">
        <f t="shared" si="19"/>
        <v>683518.1799999997</v>
      </c>
      <c r="AK44" s="50">
        <f t="shared" si="20"/>
        <v>0</v>
      </c>
      <c r="AL44" s="43"/>
      <c r="AM44" s="43"/>
      <c r="AN44" s="43"/>
      <c r="AO44" s="43"/>
      <c r="AP44" s="51" t="s">
        <v>67</v>
      </c>
      <c r="AQ44" s="51" t="s">
        <v>67</v>
      </c>
      <c r="AR44" s="91" t="s">
        <v>128</v>
      </c>
      <c r="AS44" s="51" t="s">
        <v>108</v>
      </c>
      <c r="AT44" s="51"/>
      <c r="AU44" s="51"/>
      <c r="AV44" s="51"/>
      <c r="AW44" s="51"/>
      <c r="AX44" s="51"/>
    </row>
    <row r="45" spans="1:50" s="53" customFormat="1" ht="60" customHeight="1" x14ac:dyDescent="0.25">
      <c r="A45" s="36" t="s">
        <v>56</v>
      </c>
      <c r="B45" s="38">
        <v>2011</v>
      </c>
      <c r="C45" s="38" t="s">
        <v>57</v>
      </c>
      <c r="D45" s="92" t="s">
        <v>243</v>
      </c>
      <c r="E45" s="38" t="s">
        <v>59</v>
      </c>
      <c r="F45" s="38" t="s">
        <v>57</v>
      </c>
      <c r="G45" s="90">
        <v>40945</v>
      </c>
      <c r="H45" s="90">
        <v>41333</v>
      </c>
      <c r="I45" s="84"/>
      <c r="J45" s="48">
        <v>40000000</v>
      </c>
      <c r="K45" s="41">
        <f>J45+L45+M45</f>
        <v>40000000</v>
      </c>
      <c r="L45" s="69"/>
      <c r="M45" s="69"/>
      <c r="N45" s="48">
        <v>40000000</v>
      </c>
      <c r="O45" s="48">
        <v>39950959.049999997</v>
      </c>
      <c r="P45" s="48">
        <v>39950959.049999997</v>
      </c>
      <c r="Q45" s="44">
        <f t="shared" si="18"/>
        <v>40000000</v>
      </c>
      <c r="R45" s="44">
        <f t="shared" si="18"/>
        <v>40000000</v>
      </c>
      <c r="S45" s="44">
        <f t="shared" si="11"/>
        <v>40000000</v>
      </c>
      <c r="T45" s="44">
        <f t="shared" si="11"/>
        <v>39950959.049999997</v>
      </c>
      <c r="U45" s="44">
        <f t="shared" si="12"/>
        <v>39950959.049999997</v>
      </c>
      <c r="V45" s="44">
        <f t="shared" si="14"/>
        <v>39950959.049999997</v>
      </c>
      <c r="W45" s="44">
        <f t="shared" si="17"/>
        <v>39950959.049999997</v>
      </c>
      <c r="X45" s="46">
        <v>1</v>
      </c>
      <c r="Y45" s="46">
        <v>1</v>
      </c>
      <c r="Z45" s="38" t="s">
        <v>244</v>
      </c>
      <c r="AA45" s="38" t="s">
        <v>198</v>
      </c>
      <c r="AB45" s="38" t="s">
        <v>199</v>
      </c>
      <c r="AC45" s="38" t="s">
        <v>245</v>
      </c>
      <c r="AD45" s="38" t="s">
        <v>246</v>
      </c>
      <c r="AE45" s="38" t="s">
        <v>247</v>
      </c>
      <c r="AF45" s="48">
        <v>71203.69</v>
      </c>
      <c r="AG45" s="48">
        <v>0</v>
      </c>
      <c r="AH45" s="48">
        <v>49040.95</v>
      </c>
      <c r="AI45" s="38" t="s">
        <v>248</v>
      </c>
      <c r="AJ45" s="50">
        <f t="shared" si="19"/>
        <v>49040.95000000298</v>
      </c>
      <c r="AK45" s="50">
        <f t="shared" si="20"/>
        <v>0</v>
      </c>
      <c r="AL45" s="43"/>
      <c r="AM45" s="43"/>
      <c r="AN45" s="43"/>
      <c r="AO45" s="43"/>
      <c r="AP45" s="51" t="s">
        <v>67</v>
      </c>
      <c r="AQ45" s="51" t="s">
        <v>67</v>
      </c>
      <c r="AR45" s="51" t="s">
        <v>68</v>
      </c>
      <c r="AS45" s="51"/>
      <c r="AT45" s="52" t="s">
        <v>69</v>
      </c>
      <c r="AU45" s="52" t="s">
        <v>69</v>
      </c>
      <c r="AV45" s="51"/>
      <c r="AW45" s="51"/>
      <c r="AX45" s="51"/>
    </row>
    <row r="46" spans="1:50" s="53" customFormat="1" ht="60" customHeight="1" x14ac:dyDescent="0.25">
      <c r="A46" s="36" t="s">
        <v>56</v>
      </c>
      <c r="B46" s="38">
        <v>2011</v>
      </c>
      <c r="C46" s="38" t="s">
        <v>57</v>
      </c>
      <c r="D46" s="92" t="s">
        <v>249</v>
      </c>
      <c r="E46" s="38" t="s">
        <v>59</v>
      </c>
      <c r="F46" s="38" t="s">
        <v>57</v>
      </c>
      <c r="G46" s="90">
        <v>40945</v>
      </c>
      <c r="H46" s="90">
        <v>41678</v>
      </c>
      <c r="I46" s="84"/>
      <c r="J46" s="48">
        <v>46000000</v>
      </c>
      <c r="K46" s="41">
        <f>J46+L46+M46</f>
        <v>46000000</v>
      </c>
      <c r="L46" s="69"/>
      <c r="M46" s="69"/>
      <c r="N46" s="48">
        <v>46000000</v>
      </c>
      <c r="O46" s="48">
        <v>46000000</v>
      </c>
      <c r="P46" s="48">
        <v>46000000</v>
      </c>
      <c r="Q46" s="44">
        <f t="shared" si="18"/>
        <v>46000000</v>
      </c>
      <c r="R46" s="44">
        <f t="shared" si="18"/>
        <v>46000000</v>
      </c>
      <c r="S46" s="44">
        <f t="shared" si="11"/>
        <v>46000000</v>
      </c>
      <c r="T46" s="44">
        <f t="shared" si="11"/>
        <v>46000000</v>
      </c>
      <c r="U46" s="44">
        <f t="shared" si="12"/>
        <v>46000000</v>
      </c>
      <c r="V46" s="44">
        <f t="shared" si="14"/>
        <v>46000000</v>
      </c>
      <c r="W46" s="44">
        <f t="shared" si="17"/>
        <v>46000000</v>
      </c>
      <c r="X46" s="46">
        <v>1</v>
      </c>
      <c r="Y46" s="46">
        <v>1</v>
      </c>
      <c r="Z46" s="38" t="s">
        <v>250</v>
      </c>
      <c r="AA46" s="38" t="s">
        <v>198</v>
      </c>
      <c r="AB46" s="38" t="s">
        <v>199</v>
      </c>
      <c r="AC46" s="38" t="s">
        <v>251</v>
      </c>
      <c r="AD46" s="38" t="s">
        <v>252</v>
      </c>
      <c r="AE46" s="38" t="s">
        <v>253</v>
      </c>
      <c r="AF46" s="48">
        <v>65428.72</v>
      </c>
      <c r="AG46" s="48">
        <v>0</v>
      </c>
      <c r="AH46" s="48">
        <v>86242.52</v>
      </c>
      <c r="AI46" s="38" t="s">
        <v>248</v>
      </c>
      <c r="AJ46" s="50">
        <f t="shared" si="19"/>
        <v>0</v>
      </c>
      <c r="AK46" s="50">
        <f t="shared" si="20"/>
        <v>0</v>
      </c>
      <c r="AL46" s="43"/>
      <c r="AM46" s="43"/>
      <c r="AN46" s="43"/>
      <c r="AO46" s="43"/>
      <c r="AP46" s="51" t="s">
        <v>67</v>
      </c>
      <c r="AQ46" s="51" t="s">
        <v>67</v>
      </c>
      <c r="AR46" s="51" t="s">
        <v>68</v>
      </c>
      <c r="AS46" s="51"/>
      <c r="AT46" s="52" t="s">
        <v>69</v>
      </c>
      <c r="AU46" s="52" t="s">
        <v>69</v>
      </c>
      <c r="AV46" s="51"/>
      <c r="AW46" s="51"/>
      <c r="AX46" s="51"/>
    </row>
    <row r="47" spans="1:50" s="53" customFormat="1" ht="48" customHeight="1" x14ac:dyDescent="0.25">
      <c r="A47" s="36" t="s">
        <v>56</v>
      </c>
      <c r="B47" s="38">
        <v>2011</v>
      </c>
      <c r="C47" s="38" t="s">
        <v>87</v>
      </c>
      <c r="D47" s="92" t="s">
        <v>254</v>
      </c>
      <c r="E47" s="38" t="s">
        <v>59</v>
      </c>
      <c r="F47" s="38" t="s">
        <v>87</v>
      </c>
      <c r="G47" s="90">
        <v>40999</v>
      </c>
      <c r="H47" s="90">
        <v>41148</v>
      </c>
      <c r="I47" s="84"/>
      <c r="J47" s="48">
        <v>190000000</v>
      </c>
      <c r="K47" s="41">
        <v>120000000</v>
      </c>
      <c r="L47" s="69"/>
      <c r="M47" s="69"/>
      <c r="N47" s="48">
        <v>120000000</v>
      </c>
      <c r="O47" s="48">
        <v>120000000</v>
      </c>
      <c r="P47" s="48">
        <v>107820599.93000001</v>
      </c>
      <c r="Q47" s="44">
        <f t="shared" si="18"/>
        <v>190000000</v>
      </c>
      <c r="R47" s="44">
        <v>120000000</v>
      </c>
      <c r="S47" s="44">
        <f t="shared" si="11"/>
        <v>120000000</v>
      </c>
      <c r="T47" s="44">
        <f t="shared" si="11"/>
        <v>120000000</v>
      </c>
      <c r="U47" s="44">
        <f t="shared" si="12"/>
        <v>107820599.93000001</v>
      </c>
      <c r="V47" s="44">
        <f t="shared" si="14"/>
        <v>107820599.93000001</v>
      </c>
      <c r="W47" s="44">
        <f t="shared" si="17"/>
        <v>107820599.93000001</v>
      </c>
      <c r="X47" s="46">
        <v>1</v>
      </c>
      <c r="Y47" s="46">
        <v>0.95899999999999996</v>
      </c>
      <c r="Z47" s="38" t="s">
        <v>255</v>
      </c>
      <c r="AA47" s="38" t="s">
        <v>93</v>
      </c>
      <c r="AB47" s="38" t="s">
        <v>117</v>
      </c>
      <c r="AC47" s="38" t="s">
        <v>256</v>
      </c>
      <c r="AD47" s="38" t="s">
        <v>257</v>
      </c>
      <c r="AE47" s="38" t="s">
        <v>258</v>
      </c>
      <c r="AF47" s="48">
        <v>102.51</v>
      </c>
      <c r="AG47" s="48"/>
      <c r="AH47" s="48">
        <v>12300802.640000001</v>
      </c>
      <c r="AI47" s="38"/>
      <c r="AJ47" s="50">
        <f t="shared" si="19"/>
        <v>0</v>
      </c>
      <c r="AK47" s="50">
        <f t="shared" si="20"/>
        <v>12179400.069999993</v>
      </c>
      <c r="AL47" s="43"/>
      <c r="AM47" s="43"/>
      <c r="AN47" s="43">
        <v>12179400.15</v>
      </c>
      <c r="AO47" s="43">
        <v>8285.7800000000007</v>
      </c>
      <c r="AP47" s="51" t="s">
        <v>67</v>
      </c>
      <c r="AQ47" s="51" t="s">
        <v>67</v>
      </c>
      <c r="AR47" s="91" t="s">
        <v>128</v>
      </c>
      <c r="AS47" s="51" t="s">
        <v>108</v>
      </c>
      <c r="AT47" s="51"/>
      <c r="AU47" s="51"/>
      <c r="AV47" s="51"/>
      <c r="AW47" s="51"/>
      <c r="AX47" s="51"/>
    </row>
    <row r="48" spans="1:50" s="53" customFormat="1" ht="50.25" customHeight="1" x14ac:dyDescent="0.25">
      <c r="A48" s="36" t="s">
        <v>56</v>
      </c>
      <c r="B48" s="38">
        <v>2011</v>
      </c>
      <c r="C48" s="38" t="s">
        <v>106</v>
      </c>
      <c r="D48" s="92" t="s">
        <v>259</v>
      </c>
      <c r="E48" s="38" t="s">
        <v>89</v>
      </c>
      <c r="F48" s="38" t="s">
        <v>216</v>
      </c>
      <c r="G48" s="90">
        <v>40995</v>
      </c>
      <c r="H48" s="90">
        <v>41575</v>
      </c>
      <c r="I48" s="84"/>
      <c r="J48" s="48">
        <v>4000000</v>
      </c>
      <c r="K48" s="41">
        <f>J48+L48+M48</f>
        <v>4000000</v>
      </c>
      <c r="L48" s="69"/>
      <c r="M48" s="69"/>
      <c r="N48" s="48">
        <v>4000000</v>
      </c>
      <c r="O48" s="48">
        <v>3994400</v>
      </c>
      <c r="P48" s="48">
        <v>3994400</v>
      </c>
      <c r="Q48" s="44">
        <f t="shared" si="18"/>
        <v>4000000</v>
      </c>
      <c r="R48" s="44">
        <f t="shared" si="18"/>
        <v>4000000</v>
      </c>
      <c r="S48" s="44">
        <f t="shared" si="11"/>
        <v>4000000</v>
      </c>
      <c r="T48" s="44">
        <f t="shared" si="11"/>
        <v>3994400</v>
      </c>
      <c r="U48" s="44">
        <f t="shared" si="12"/>
        <v>3994400</v>
      </c>
      <c r="V48" s="44">
        <f t="shared" si="14"/>
        <v>3994400</v>
      </c>
      <c r="W48" s="44">
        <f t="shared" si="17"/>
        <v>3994400</v>
      </c>
      <c r="X48" s="46">
        <v>0.99860000000000004</v>
      </c>
      <c r="Y48" s="46">
        <v>1</v>
      </c>
      <c r="Z48" s="38" t="s">
        <v>260</v>
      </c>
      <c r="AA48" s="38" t="s">
        <v>198</v>
      </c>
      <c r="AB48" s="38" t="s">
        <v>108</v>
      </c>
      <c r="AC48" s="38">
        <v>1901637401</v>
      </c>
      <c r="AD48" s="38" t="s">
        <v>261</v>
      </c>
      <c r="AE48" s="38"/>
      <c r="AF48" s="48">
        <v>1.98</v>
      </c>
      <c r="AG48" s="48">
        <v>0</v>
      </c>
      <c r="AH48" s="48">
        <v>23043.59</v>
      </c>
      <c r="AI48" s="38"/>
      <c r="AJ48" s="50">
        <f t="shared" si="19"/>
        <v>5600</v>
      </c>
      <c r="AK48" s="50">
        <f t="shared" si="20"/>
        <v>0</v>
      </c>
      <c r="AL48" s="43"/>
      <c r="AM48" s="43"/>
      <c r="AN48" s="43"/>
      <c r="AO48" s="43"/>
      <c r="AP48" s="51" t="s">
        <v>67</v>
      </c>
      <c r="AQ48" s="51" t="s">
        <v>67</v>
      </c>
      <c r="AR48" s="51" t="s">
        <v>68</v>
      </c>
      <c r="AS48" s="51"/>
      <c r="AT48" s="51" t="s">
        <v>69</v>
      </c>
      <c r="AU48" s="51" t="s">
        <v>69</v>
      </c>
      <c r="AV48" s="51"/>
      <c r="AW48" s="51"/>
      <c r="AX48" s="51"/>
    </row>
    <row r="49" spans="1:50" s="53" customFormat="1" ht="60" hidden="1" customHeight="1" x14ac:dyDescent="0.25">
      <c r="A49" s="36" t="s">
        <v>56</v>
      </c>
      <c r="B49" s="38">
        <v>2012</v>
      </c>
      <c r="C49" s="38" t="s">
        <v>165</v>
      </c>
      <c r="D49" s="92" t="s">
        <v>262</v>
      </c>
      <c r="E49" s="38" t="s">
        <v>59</v>
      </c>
      <c r="F49" s="38" t="s">
        <v>80</v>
      </c>
      <c r="G49" s="90">
        <v>40848</v>
      </c>
      <c r="H49" s="90">
        <v>41122</v>
      </c>
      <c r="I49" s="84"/>
      <c r="J49" s="48">
        <v>3621527.3</v>
      </c>
      <c r="K49" s="48">
        <v>3621527.3</v>
      </c>
      <c r="L49" s="69"/>
      <c r="M49" s="69"/>
      <c r="N49" s="48">
        <v>3621527.3</v>
      </c>
      <c r="O49" s="48">
        <v>3621554</v>
      </c>
      <c r="P49" s="48">
        <v>3621553.94</v>
      </c>
      <c r="Q49" s="44">
        <f t="shared" si="18"/>
        <v>3621527.3</v>
      </c>
      <c r="R49" s="44">
        <f t="shared" si="18"/>
        <v>3621527.3</v>
      </c>
      <c r="S49" s="44">
        <f t="shared" si="11"/>
        <v>3621527.3</v>
      </c>
      <c r="T49" s="44">
        <f t="shared" si="11"/>
        <v>3621554</v>
      </c>
      <c r="U49" s="44">
        <f t="shared" si="12"/>
        <v>3621553.94</v>
      </c>
      <c r="V49" s="44">
        <f t="shared" si="14"/>
        <v>3621553.94</v>
      </c>
      <c r="W49" s="44">
        <f t="shared" si="17"/>
        <v>3621553.94</v>
      </c>
      <c r="X49" s="46">
        <v>1</v>
      </c>
      <c r="Y49" s="46">
        <v>1</v>
      </c>
      <c r="Z49" s="38" t="s">
        <v>263</v>
      </c>
      <c r="AA49" s="38" t="s">
        <v>170</v>
      </c>
      <c r="AB49" s="38" t="s">
        <v>80</v>
      </c>
      <c r="AC49" s="38" t="s">
        <v>233</v>
      </c>
      <c r="AD49" s="38" t="s">
        <v>178</v>
      </c>
      <c r="AE49" s="38" t="s">
        <v>179</v>
      </c>
      <c r="AF49" s="48">
        <v>0</v>
      </c>
      <c r="AG49" s="48">
        <v>26.64</v>
      </c>
      <c r="AH49" s="48">
        <v>0</v>
      </c>
      <c r="AI49" s="38" t="s">
        <v>264</v>
      </c>
      <c r="AJ49" s="50">
        <f t="shared" si="19"/>
        <v>-26.700000000186265</v>
      </c>
      <c r="AK49" s="50">
        <f t="shared" si="20"/>
        <v>6.0000000055879354E-2</v>
      </c>
      <c r="AL49" s="43"/>
      <c r="AM49" s="43"/>
      <c r="AN49" s="43"/>
      <c r="AO49" s="43"/>
      <c r="AP49" s="51" t="s">
        <v>67</v>
      </c>
      <c r="AQ49" s="51" t="s">
        <v>67</v>
      </c>
      <c r="AR49" s="91" t="s">
        <v>265</v>
      </c>
      <c r="AS49" s="51" t="s">
        <v>108</v>
      </c>
      <c r="AT49" s="51"/>
      <c r="AU49" s="51"/>
      <c r="AV49" s="51"/>
      <c r="AW49" s="51"/>
      <c r="AX49" s="51"/>
    </row>
    <row r="50" spans="1:50" s="53" customFormat="1" ht="33.75" hidden="1" customHeight="1" x14ac:dyDescent="0.25">
      <c r="A50" s="36" t="s">
        <v>56</v>
      </c>
      <c r="B50" s="38">
        <v>2012</v>
      </c>
      <c r="C50" s="38" t="s">
        <v>87</v>
      </c>
      <c r="D50" s="92" t="s">
        <v>266</v>
      </c>
      <c r="E50" s="38" t="s">
        <v>59</v>
      </c>
      <c r="F50" s="38" t="s">
        <v>87</v>
      </c>
      <c r="G50" s="90">
        <v>41169</v>
      </c>
      <c r="H50" s="90">
        <v>41483</v>
      </c>
      <c r="I50" s="84"/>
      <c r="J50" s="48">
        <v>60000000</v>
      </c>
      <c r="K50" s="48">
        <v>60000000</v>
      </c>
      <c r="L50" s="69"/>
      <c r="M50" s="69"/>
      <c r="N50" s="48">
        <v>60000000</v>
      </c>
      <c r="O50" s="48">
        <f>57990843.48+1159816.87</f>
        <v>59150660.349999994</v>
      </c>
      <c r="P50" s="48">
        <f>57990843.48+1159816.87</f>
        <v>59150660.349999994</v>
      </c>
      <c r="Q50" s="44">
        <f t="shared" si="18"/>
        <v>60000000</v>
      </c>
      <c r="R50" s="44">
        <f t="shared" si="18"/>
        <v>60000000</v>
      </c>
      <c r="S50" s="44">
        <f t="shared" si="11"/>
        <v>60000000</v>
      </c>
      <c r="T50" s="44">
        <f t="shared" si="11"/>
        <v>59150660.349999994</v>
      </c>
      <c r="U50" s="44">
        <f t="shared" si="12"/>
        <v>59150660.349999994</v>
      </c>
      <c r="V50" s="44">
        <f t="shared" si="14"/>
        <v>59150660.349999994</v>
      </c>
      <c r="W50" s="44">
        <f t="shared" si="17"/>
        <v>59150660.349999994</v>
      </c>
      <c r="X50" s="46">
        <v>1</v>
      </c>
      <c r="Y50" s="46">
        <v>1</v>
      </c>
      <c r="Z50" s="38" t="s">
        <v>267</v>
      </c>
      <c r="AA50" s="38" t="s">
        <v>93</v>
      </c>
      <c r="AB50" s="38" t="s">
        <v>117</v>
      </c>
      <c r="AC50" s="38" t="s">
        <v>126</v>
      </c>
      <c r="AD50" s="38" t="s">
        <v>119</v>
      </c>
      <c r="AE50" s="38" t="s">
        <v>127</v>
      </c>
      <c r="AF50" s="48">
        <v>462.54</v>
      </c>
      <c r="AG50" s="48">
        <v>3334.83</v>
      </c>
      <c r="AH50" s="88"/>
      <c r="AI50" s="38" t="s">
        <v>268</v>
      </c>
      <c r="AJ50" s="50">
        <f t="shared" si="19"/>
        <v>849339.65000000596</v>
      </c>
      <c r="AK50" s="50">
        <f t="shared" si="20"/>
        <v>0</v>
      </c>
      <c r="AL50" s="43"/>
      <c r="AM50" s="43"/>
      <c r="AN50" s="43"/>
      <c r="AO50" s="43"/>
      <c r="AP50" s="51" t="s">
        <v>67</v>
      </c>
      <c r="AQ50" s="51" t="s">
        <v>67</v>
      </c>
      <c r="AR50" s="91" t="s">
        <v>128</v>
      </c>
      <c r="AS50" s="51" t="s">
        <v>108</v>
      </c>
      <c r="AT50" s="51"/>
      <c r="AU50" s="51"/>
      <c r="AV50" s="51"/>
      <c r="AW50" s="51"/>
      <c r="AX50" s="51"/>
    </row>
    <row r="51" spans="1:50" s="53" customFormat="1" ht="60" hidden="1" customHeight="1" x14ac:dyDescent="0.25">
      <c r="A51" s="36" t="s">
        <v>56</v>
      </c>
      <c r="B51" s="38">
        <v>2012</v>
      </c>
      <c r="C51" s="38" t="s">
        <v>70</v>
      </c>
      <c r="D51" s="92" t="s">
        <v>269</v>
      </c>
      <c r="E51" s="38" t="s">
        <v>59</v>
      </c>
      <c r="F51" s="38" t="s">
        <v>70</v>
      </c>
      <c r="G51" s="90">
        <v>41708</v>
      </c>
      <c r="H51" s="90" t="s">
        <v>270</v>
      </c>
      <c r="I51" s="84"/>
      <c r="J51" s="48">
        <v>20000000</v>
      </c>
      <c r="K51" s="48">
        <v>20000000</v>
      </c>
      <c r="L51" s="69"/>
      <c r="M51" s="69"/>
      <c r="N51" s="48">
        <v>20000000</v>
      </c>
      <c r="O51" s="48">
        <v>17297153.489999998</v>
      </c>
      <c r="P51" s="48">
        <v>17150196.379999999</v>
      </c>
      <c r="Q51" s="44">
        <f t="shared" si="18"/>
        <v>20000000</v>
      </c>
      <c r="R51" s="44">
        <f t="shared" si="18"/>
        <v>20000000</v>
      </c>
      <c r="S51" s="44">
        <f t="shared" si="11"/>
        <v>20000000</v>
      </c>
      <c r="T51" s="44">
        <f t="shared" si="11"/>
        <v>17297153.489999998</v>
      </c>
      <c r="U51" s="44">
        <f t="shared" si="12"/>
        <v>17150196.379999999</v>
      </c>
      <c r="V51" s="44">
        <f t="shared" si="14"/>
        <v>17150196.379999999</v>
      </c>
      <c r="W51" s="44">
        <f t="shared" si="17"/>
        <v>17150196.379999999</v>
      </c>
      <c r="X51" s="46">
        <v>0.98</v>
      </c>
      <c r="Y51" s="46">
        <v>0.73050000000000004</v>
      </c>
      <c r="Z51" s="38" t="s">
        <v>271</v>
      </c>
      <c r="AA51" s="38" t="s">
        <v>240</v>
      </c>
      <c r="AB51" s="38" t="s">
        <v>143</v>
      </c>
      <c r="AC51" s="38" t="s">
        <v>185</v>
      </c>
      <c r="AD51" s="38" t="s">
        <v>145</v>
      </c>
      <c r="AE51" s="38" t="s">
        <v>241</v>
      </c>
      <c r="AF51" s="48">
        <v>64.3</v>
      </c>
      <c r="AG51" s="48"/>
      <c r="AH51" s="48">
        <v>6738239.6500000004</v>
      </c>
      <c r="AI51" s="38" t="s">
        <v>272</v>
      </c>
      <c r="AJ51" s="50">
        <f t="shared" si="19"/>
        <v>2702846.5100000016</v>
      </c>
      <c r="AK51" s="50">
        <f t="shared" si="20"/>
        <v>146957.1099999994</v>
      </c>
      <c r="AL51" s="43"/>
      <c r="AM51" s="43"/>
      <c r="AN51" s="43"/>
      <c r="AO51" s="43"/>
      <c r="AP51" s="51" t="s">
        <v>273</v>
      </c>
      <c r="AQ51" s="51" t="s">
        <v>273</v>
      </c>
      <c r="AR51" s="91" t="s">
        <v>128</v>
      </c>
      <c r="AS51" s="51" t="s">
        <v>108</v>
      </c>
      <c r="AT51" s="51"/>
      <c r="AU51" s="51"/>
      <c r="AV51" s="51"/>
      <c r="AW51" s="51"/>
      <c r="AX51" s="51"/>
    </row>
    <row r="52" spans="1:50" s="53" customFormat="1" ht="37.5" hidden="1" customHeight="1" x14ac:dyDescent="0.25">
      <c r="A52" s="36" t="s">
        <v>56</v>
      </c>
      <c r="B52" s="38">
        <v>2012</v>
      </c>
      <c r="C52" s="38" t="s">
        <v>167</v>
      </c>
      <c r="D52" s="92" t="s">
        <v>274</v>
      </c>
      <c r="E52" s="38" t="s">
        <v>59</v>
      </c>
      <c r="F52" s="38" t="s">
        <v>167</v>
      </c>
      <c r="G52" s="90">
        <v>41327</v>
      </c>
      <c r="H52" s="90">
        <v>41543</v>
      </c>
      <c r="I52" s="84"/>
      <c r="J52" s="48">
        <v>6000000</v>
      </c>
      <c r="K52" s="48">
        <v>6000000</v>
      </c>
      <c r="L52" s="69"/>
      <c r="M52" s="69"/>
      <c r="N52" s="48">
        <v>6000000</v>
      </c>
      <c r="O52" s="48">
        <f>1483528.38+4491099.74</f>
        <v>5974628.1200000001</v>
      </c>
      <c r="P52" s="48">
        <f>1483528.38+3491099.73</f>
        <v>4974628.1099999994</v>
      </c>
      <c r="Q52" s="44">
        <f t="shared" si="18"/>
        <v>6000000</v>
      </c>
      <c r="R52" s="44">
        <f t="shared" si="18"/>
        <v>6000000</v>
      </c>
      <c r="S52" s="44">
        <f t="shared" si="11"/>
        <v>6000000</v>
      </c>
      <c r="T52" s="44">
        <f t="shared" si="11"/>
        <v>5974628.1200000001</v>
      </c>
      <c r="U52" s="44">
        <f t="shared" si="12"/>
        <v>4974628.1099999994</v>
      </c>
      <c r="V52" s="44">
        <f t="shared" si="14"/>
        <v>4974628.1099999994</v>
      </c>
      <c r="W52" s="44">
        <f t="shared" si="17"/>
        <v>4974628.1099999994</v>
      </c>
      <c r="X52" s="46">
        <v>1</v>
      </c>
      <c r="Y52" s="46">
        <v>0.97</v>
      </c>
      <c r="Z52" s="38" t="s">
        <v>275</v>
      </c>
      <c r="AA52" s="38" t="s">
        <v>170</v>
      </c>
      <c r="AB52" s="38" t="s">
        <v>171</v>
      </c>
      <c r="AC52" s="38">
        <v>7824885</v>
      </c>
      <c r="AD52" s="38" t="s">
        <v>172</v>
      </c>
      <c r="AE52" s="38" t="s">
        <v>228</v>
      </c>
      <c r="AF52" s="48">
        <v>27.19</v>
      </c>
      <c r="AG52" s="48">
        <v>0</v>
      </c>
      <c r="AH52" s="48">
        <v>3262408.3499999992</v>
      </c>
      <c r="AI52" s="38" t="s">
        <v>229</v>
      </c>
      <c r="AJ52" s="50">
        <f t="shared" si="19"/>
        <v>25371.879999999888</v>
      </c>
      <c r="AK52" s="50">
        <f t="shared" si="20"/>
        <v>1000000.0100000007</v>
      </c>
      <c r="AL52" s="43"/>
      <c r="AM52" s="43"/>
      <c r="AN52" s="43"/>
      <c r="AO52" s="43"/>
      <c r="AP52" s="51" t="s">
        <v>67</v>
      </c>
      <c r="AQ52" s="51" t="s">
        <v>67</v>
      </c>
      <c r="AR52" s="91" t="s">
        <v>128</v>
      </c>
      <c r="AS52" s="51" t="s">
        <v>108</v>
      </c>
      <c r="AT52" s="51"/>
      <c r="AU52" s="51"/>
      <c r="AV52" s="51"/>
      <c r="AW52" s="51"/>
      <c r="AX52" s="51"/>
    </row>
    <row r="53" spans="1:50" s="53" customFormat="1" ht="28.5" hidden="1" customHeight="1" x14ac:dyDescent="0.25">
      <c r="A53" s="36" t="s">
        <v>56</v>
      </c>
      <c r="B53" s="38">
        <v>2012</v>
      </c>
      <c r="C53" s="38" t="s">
        <v>167</v>
      </c>
      <c r="D53" s="92" t="s">
        <v>276</v>
      </c>
      <c r="E53" s="38" t="s">
        <v>59</v>
      </c>
      <c r="F53" s="38" t="s">
        <v>167</v>
      </c>
      <c r="G53" s="90">
        <v>41372</v>
      </c>
      <c r="H53" s="90">
        <v>41461</v>
      </c>
      <c r="I53" s="84"/>
      <c r="J53" s="48">
        <v>4000000</v>
      </c>
      <c r="K53" s="48">
        <v>4000000</v>
      </c>
      <c r="L53" s="69"/>
      <c r="M53" s="69"/>
      <c r="N53" s="48">
        <v>4000000</v>
      </c>
      <c r="O53" s="48">
        <v>3958936</v>
      </c>
      <c r="P53" s="48">
        <v>3958936</v>
      </c>
      <c r="Q53" s="44">
        <f t="shared" si="18"/>
        <v>4000000</v>
      </c>
      <c r="R53" s="44">
        <f t="shared" si="18"/>
        <v>4000000</v>
      </c>
      <c r="S53" s="44">
        <f t="shared" ref="S53:T63" si="21">N53</f>
        <v>4000000</v>
      </c>
      <c r="T53" s="44">
        <f t="shared" si="21"/>
        <v>3958936</v>
      </c>
      <c r="U53" s="44">
        <f t="shared" si="12"/>
        <v>3958936</v>
      </c>
      <c r="V53" s="44">
        <f t="shared" si="14"/>
        <v>3958936</v>
      </c>
      <c r="W53" s="44">
        <f t="shared" si="17"/>
        <v>3958936</v>
      </c>
      <c r="X53" s="46">
        <v>1</v>
      </c>
      <c r="Y53" s="46">
        <v>1</v>
      </c>
      <c r="Z53" s="38" t="s">
        <v>277</v>
      </c>
      <c r="AA53" s="38" t="s">
        <v>170</v>
      </c>
      <c r="AB53" s="38" t="s">
        <v>171</v>
      </c>
      <c r="AC53" s="38" t="s">
        <v>278</v>
      </c>
      <c r="AD53" s="38" t="s">
        <v>279</v>
      </c>
      <c r="AE53" s="38" t="s">
        <v>280</v>
      </c>
      <c r="AF53" s="48">
        <v>597.35</v>
      </c>
      <c r="AG53" s="48">
        <v>0</v>
      </c>
      <c r="AH53" s="48">
        <v>39941.949999999997</v>
      </c>
      <c r="AI53" s="38" t="s">
        <v>281</v>
      </c>
      <c r="AJ53" s="50">
        <f t="shared" si="19"/>
        <v>41064</v>
      </c>
      <c r="AK53" s="50">
        <f t="shared" si="20"/>
        <v>0</v>
      </c>
      <c r="AL53" s="43"/>
      <c r="AM53" s="43"/>
      <c r="AN53" s="43"/>
      <c r="AO53" s="43"/>
      <c r="AP53" s="51" t="s">
        <v>67</v>
      </c>
      <c r="AQ53" s="51" t="s">
        <v>67</v>
      </c>
      <c r="AR53" s="51" t="s">
        <v>68</v>
      </c>
      <c r="AS53" s="51"/>
      <c r="AT53" s="51" t="s">
        <v>69</v>
      </c>
      <c r="AU53" s="51"/>
      <c r="AV53" s="51"/>
      <c r="AW53" s="51"/>
      <c r="AX53" s="51"/>
    </row>
    <row r="54" spans="1:50" s="53" customFormat="1" ht="75" hidden="1" customHeight="1" x14ac:dyDescent="0.25">
      <c r="A54" s="36" t="s">
        <v>56</v>
      </c>
      <c r="B54" s="38">
        <v>2012</v>
      </c>
      <c r="C54" s="38" t="s">
        <v>57</v>
      </c>
      <c r="D54" s="92" t="s">
        <v>282</v>
      </c>
      <c r="E54" s="38" t="s">
        <v>59</v>
      </c>
      <c r="F54" s="38" t="s">
        <v>57</v>
      </c>
      <c r="G54" s="105">
        <v>41316</v>
      </c>
      <c r="H54" s="105">
        <v>41496</v>
      </c>
      <c r="I54" s="84"/>
      <c r="J54" s="48">
        <v>52000000</v>
      </c>
      <c r="K54" s="48">
        <v>52000000</v>
      </c>
      <c r="L54" s="69"/>
      <c r="M54" s="69"/>
      <c r="N54" s="48">
        <v>52000000</v>
      </c>
      <c r="O54" s="48">
        <v>52000000</v>
      </c>
      <c r="P54" s="48">
        <v>51907033.200000003</v>
      </c>
      <c r="Q54" s="44">
        <f t="shared" si="18"/>
        <v>52000000</v>
      </c>
      <c r="R54" s="44">
        <f t="shared" si="18"/>
        <v>52000000</v>
      </c>
      <c r="S54" s="44">
        <f t="shared" si="21"/>
        <v>52000000</v>
      </c>
      <c r="T54" s="44">
        <f t="shared" si="21"/>
        <v>52000000</v>
      </c>
      <c r="U54" s="44">
        <f t="shared" si="12"/>
        <v>51907033.200000003</v>
      </c>
      <c r="V54" s="44">
        <f t="shared" si="14"/>
        <v>51907033.200000003</v>
      </c>
      <c r="W54" s="44">
        <f t="shared" si="17"/>
        <v>51907033.200000003</v>
      </c>
      <c r="X54" s="46">
        <v>1</v>
      </c>
      <c r="Y54" s="46">
        <v>1</v>
      </c>
      <c r="Z54" s="38" t="s">
        <v>283</v>
      </c>
      <c r="AA54" s="38" t="s">
        <v>61</v>
      </c>
      <c r="AB54" s="38" t="s">
        <v>199</v>
      </c>
      <c r="AC54" s="38" t="s">
        <v>245</v>
      </c>
      <c r="AD54" s="38" t="s">
        <v>246</v>
      </c>
      <c r="AE54" s="38" t="s">
        <v>247</v>
      </c>
      <c r="AF54" s="48">
        <v>957424.65999999992</v>
      </c>
      <c r="AG54" s="48">
        <v>774296</v>
      </c>
      <c r="AH54" s="48">
        <v>92966.8</v>
      </c>
      <c r="AI54" s="38" t="s">
        <v>248</v>
      </c>
      <c r="AJ54" s="50">
        <f t="shared" si="19"/>
        <v>0</v>
      </c>
      <c r="AK54" s="50">
        <f t="shared" si="20"/>
        <v>92966.79999999702</v>
      </c>
      <c r="AL54" s="43"/>
      <c r="AM54" s="43"/>
      <c r="AN54" s="43"/>
      <c r="AO54" s="43"/>
      <c r="AP54" s="51" t="s">
        <v>67</v>
      </c>
      <c r="AQ54" s="51" t="s">
        <v>67</v>
      </c>
      <c r="AR54" s="51" t="s">
        <v>68</v>
      </c>
      <c r="AS54" s="51"/>
      <c r="AT54" s="52" t="s">
        <v>69</v>
      </c>
      <c r="AU54" s="52" t="s">
        <v>69</v>
      </c>
      <c r="AV54" s="51"/>
      <c r="AW54" s="51"/>
      <c r="AX54" s="51"/>
    </row>
    <row r="55" spans="1:50" s="53" customFormat="1" ht="73.5" hidden="1" customHeight="1" x14ac:dyDescent="0.25">
      <c r="A55" s="36" t="s">
        <v>56</v>
      </c>
      <c r="B55" s="38">
        <v>2012</v>
      </c>
      <c r="C55" s="38" t="s">
        <v>57</v>
      </c>
      <c r="D55" s="92" t="s">
        <v>284</v>
      </c>
      <c r="E55" s="38" t="s">
        <v>59</v>
      </c>
      <c r="F55" s="38" t="s">
        <v>57</v>
      </c>
      <c r="G55" s="90">
        <v>41316</v>
      </c>
      <c r="H55" s="90">
        <v>41678</v>
      </c>
      <c r="I55" s="84"/>
      <c r="J55" s="48">
        <v>33000000</v>
      </c>
      <c r="K55" s="48">
        <v>33000000</v>
      </c>
      <c r="L55" s="69"/>
      <c r="M55" s="69"/>
      <c r="N55" s="48">
        <v>33000000</v>
      </c>
      <c r="O55" s="48">
        <v>33000000</v>
      </c>
      <c r="P55" s="48">
        <v>33000000</v>
      </c>
      <c r="Q55" s="44">
        <f t="shared" si="18"/>
        <v>33000000</v>
      </c>
      <c r="R55" s="44">
        <f t="shared" si="18"/>
        <v>33000000</v>
      </c>
      <c r="S55" s="44">
        <f t="shared" si="21"/>
        <v>33000000</v>
      </c>
      <c r="T55" s="44">
        <f t="shared" si="21"/>
        <v>33000000</v>
      </c>
      <c r="U55" s="44">
        <f t="shared" si="12"/>
        <v>33000000</v>
      </c>
      <c r="V55" s="44">
        <f t="shared" si="14"/>
        <v>33000000</v>
      </c>
      <c r="W55" s="44">
        <f t="shared" si="17"/>
        <v>33000000</v>
      </c>
      <c r="X55" s="46">
        <v>1</v>
      </c>
      <c r="Y55" s="46">
        <v>1</v>
      </c>
      <c r="Z55" s="38" t="s">
        <v>285</v>
      </c>
      <c r="AA55" s="38" t="s">
        <v>61</v>
      </c>
      <c r="AB55" s="38" t="s">
        <v>199</v>
      </c>
      <c r="AC55" s="38" t="s">
        <v>251</v>
      </c>
      <c r="AD55" s="38" t="s">
        <v>252</v>
      </c>
      <c r="AE55" s="38" t="s">
        <v>253</v>
      </c>
      <c r="AF55" s="48">
        <v>189461.2</v>
      </c>
      <c r="AG55" s="48">
        <v>195631.68</v>
      </c>
      <c r="AH55" s="48">
        <v>0</v>
      </c>
      <c r="AI55" s="38" t="s">
        <v>248</v>
      </c>
      <c r="AJ55" s="50">
        <f t="shared" si="19"/>
        <v>0</v>
      </c>
      <c r="AK55" s="50">
        <f t="shared" si="20"/>
        <v>0</v>
      </c>
      <c r="AL55" s="43"/>
      <c r="AM55" s="43"/>
      <c r="AN55" s="43"/>
      <c r="AO55" s="43"/>
      <c r="AP55" s="51" t="s">
        <v>67</v>
      </c>
      <c r="AQ55" s="51" t="s">
        <v>67</v>
      </c>
      <c r="AR55" s="51" t="s">
        <v>68</v>
      </c>
      <c r="AS55" s="51"/>
      <c r="AT55" s="52" t="s">
        <v>69</v>
      </c>
      <c r="AU55" s="52" t="s">
        <v>69</v>
      </c>
      <c r="AV55" s="51"/>
      <c r="AW55" s="51"/>
      <c r="AX55" s="51"/>
    </row>
    <row r="56" spans="1:50" s="53" customFormat="1" ht="56.25" hidden="1" customHeight="1" x14ac:dyDescent="0.25">
      <c r="A56" s="54" t="s">
        <v>56</v>
      </c>
      <c r="B56" s="55">
        <v>2012</v>
      </c>
      <c r="C56" s="55" t="s">
        <v>87</v>
      </c>
      <c r="D56" s="101" t="s">
        <v>286</v>
      </c>
      <c r="E56" s="55" t="s">
        <v>59</v>
      </c>
      <c r="F56" s="38" t="s">
        <v>287</v>
      </c>
      <c r="G56" s="90">
        <v>41401</v>
      </c>
      <c r="H56" s="90">
        <v>41746</v>
      </c>
      <c r="I56" s="84"/>
      <c r="J56" s="48">
        <v>151378472.69999999</v>
      </c>
      <c r="K56" s="48">
        <f>K57+K58</f>
        <v>151378472.70000002</v>
      </c>
      <c r="L56" s="69"/>
      <c r="M56" s="69"/>
      <c r="N56" s="48">
        <v>151378472.69999999</v>
      </c>
      <c r="O56" s="48">
        <v>146686759.13</v>
      </c>
      <c r="P56" s="48">
        <f>92138313.67+7924376</f>
        <v>100062689.67</v>
      </c>
      <c r="Q56" s="44">
        <f t="shared" si="18"/>
        <v>151378472.69999999</v>
      </c>
      <c r="R56" s="44">
        <f t="shared" si="18"/>
        <v>151378472.70000002</v>
      </c>
      <c r="S56" s="44">
        <f t="shared" si="21"/>
        <v>151378472.69999999</v>
      </c>
      <c r="T56" s="44">
        <f t="shared" si="21"/>
        <v>146686759.13</v>
      </c>
      <c r="U56" s="44">
        <f t="shared" si="12"/>
        <v>100062689.67</v>
      </c>
      <c r="V56" s="44">
        <f>P56</f>
        <v>100062689.67</v>
      </c>
      <c r="W56" s="44">
        <f t="shared" si="17"/>
        <v>100062689.67</v>
      </c>
      <c r="X56" s="46">
        <v>1</v>
      </c>
      <c r="Y56" s="46">
        <v>0.95</v>
      </c>
      <c r="Z56" s="38" t="s">
        <v>288</v>
      </c>
      <c r="AA56" s="38" t="s">
        <v>93</v>
      </c>
      <c r="AB56" s="38" t="s">
        <v>117</v>
      </c>
      <c r="AC56" s="38" t="s">
        <v>289</v>
      </c>
      <c r="AD56" s="38" t="s">
        <v>257</v>
      </c>
      <c r="AE56" s="38" t="s">
        <v>290</v>
      </c>
      <c r="AF56" s="48">
        <v>1799.35</v>
      </c>
      <c r="AG56" s="48">
        <v>0</v>
      </c>
      <c r="AH56" s="48">
        <v>4874897.12</v>
      </c>
      <c r="AI56" s="38" t="s">
        <v>291</v>
      </c>
      <c r="AJ56" s="50">
        <f t="shared" si="19"/>
        <v>4691713.5700000226</v>
      </c>
      <c r="AK56" s="50">
        <f t="shared" si="20"/>
        <v>46624069.459999993</v>
      </c>
      <c r="AL56" s="43"/>
      <c r="AM56" s="43"/>
      <c r="AN56" s="43">
        <f>4691713.57</f>
        <v>4691713.57</v>
      </c>
      <c r="AO56" s="43">
        <v>183267.51</v>
      </c>
      <c r="AP56" s="51" t="s">
        <v>273</v>
      </c>
      <c r="AQ56" s="51" t="s">
        <v>273</v>
      </c>
      <c r="AR56" s="91" t="s">
        <v>128</v>
      </c>
      <c r="AS56" s="51" t="s">
        <v>108</v>
      </c>
      <c r="AT56" s="51"/>
      <c r="AU56" s="51"/>
      <c r="AV56" s="51"/>
      <c r="AW56" s="51"/>
      <c r="AX56" s="51"/>
    </row>
    <row r="57" spans="1:50" s="53" customFormat="1" ht="56.25" hidden="1" customHeight="1" x14ac:dyDescent="0.25">
      <c r="A57" s="54"/>
      <c r="B57" s="106"/>
      <c r="C57" s="55"/>
      <c r="D57" s="101"/>
      <c r="E57" s="55"/>
      <c r="F57" s="38" t="s">
        <v>87</v>
      </c>
      <c r="G57" s="90"/>
      <c r="H57" s="90"/>
      <c r="I57" s="84"/>
      <c r="J57" s="48"/>
      <c r="K57" s="48">
        <f>65378472.7+31451554.54</f>
        <v>96830027.24000001</v>
      </c>
      <c r="L57" s="69"/>
      <c r="M57" s="69"/>
      <c r="N57" s="48">
        <f>65378472.7+31451554.54</f>
        <v>96830027.24000001</v>
      </c>
      <c r="O57" s="48">
        <f>50095412.25+10610085.51+31451554.54</f>
        <v>92157052.299999997</v>
      </c>
      <c r="P57" s="48">
        <f>50095412.25+10591346.88+31451554.54</f>
        <v>92138313.670000002</v>
      </c>
      <c r="Q57" s="44">
        <f t="shared" si="18"/>
        <v>0</v>
      </c>
      <c r="R57" s="44">
        <f t="shared" si="18"/>
        <v>96830027.24000001</v>
      </c>
      <c r="S57" s="44">
        <f t="shared" si="21"/>
        <v>96830027.24000001</v>
      </c>
      <c r="T57" s="44">
        <f t="shared" si="21"/>
        <v>92157052.299999997</v>
      </c>
      <c r="U57" s="44">
        <f t="shared" si="12"/>
        <v>92138313.670000002</v>
      </c>
      <c r="V57" s="44">
        <f>P57</f>
        <v>92138313.670000002</v>
      </c>
      <c r="W57" s="44">
        <f t="shared" si="17"/>
        <v>92138313.670000002</v>
      </c>
      <c r="X57" s="107">
        <v>0.99939999999999996</v>
      </c>
      <c r="Y57" s="107">
        <f>P57/O57</f>
        <v>0.99979666634801867</v>
      </c>
      <c r="Z57" s="38"/>
      <c r="AA57" s="38"/>
      <c r="AB57" s="38"/>
      <c r="AC57" s="38"/>
      <c r="AD57" s="38"/>
      <c r="AE57" s="38"/>
      <c r="AF57" s="48"/>
      <c r="AG57" s="48"/>
      <c r="AH57" s="48"/>
      <c r="AI57" s="38"/>
      <c r="AJ57" s="50"/>
      <c r="AK57" s="50"/>
      <c r="AL57" s="43"/>
      <c r="AM57" s="43"/>
      <c r="AN57" s="43"/>
      <c r="AO57" s="43"/>
      <c r="AP57" s="51"/>
      <c r="AQ57" s="51"/>
      <c r="AR57" s="91"/>
      <c r="AS57" s="51"/>
      <c r="AT57" s="51"/>
      <c r="AU57" s="51"/>
      <c r="AV57" s="51"/>
      <c r="AW57" s="51"/>
      <c r="AX57" s="51"/>
    </row>
    <row r="58" spans="1:50" s="53" customFormat="1" ht="57.75" hidden="1" customHeight="1" x14ac:dyDescent="0.25">
      <c r="A58" s="65"/>
      <c r="B58" s="66"/>
      <c r="C58" s="66"/>
      <c r="D58" s="102"/>
      <c r="E58" s="66"/>
      <c r="F58" s="84" t="s">
        <v>90</v>
      </c>
      <c r="G58" s="108"/>
      <c r="H58" s="108"/>
      <c r="I58" s="84"/>
      <c r="J58" s="69"/>
      <c r="K58" s="69">
        <v>54548445.460000001</v>
      </c>
      <c r="L58" s="69"/>
      <c r="M58" s="69"/>
      <c r="N58" s="69">
        <v>54548445.460000001</v>
      </c>
      <c r="O58" s="69">
        <v>54548445.460000001</v>
      </c>
      <c r="P58" s="48">
        <v>19777923.82</v>
      </c>
      <c r="Q58" s="44">
        <f t="shared" si="18"/>
        <v>0</v>
      </c>
      <c r="R58" s="44">
        <f t="shared" si="18"/>
        <v>54548445.460000001</v>
      </c>
      <c r="S58" s="44">
        <f t="shared" si="21"/>
        <v>54548445.460000001</v>
      </c>
      <c r="T58" s="44">
        <f t="shared" si="21"/>
        <v>54548445.460000001</v>
      </c>
      <c r="U58" s="44">
        <f t="shared" si="12"/>
        <v>19777923.82</v>
      </c>
      <c r="V58" s="44">
        <f>P58</f>
        <v>19777923.82</v>
      </c>
      <c r="W58" s="44">
        <f t="shared" si="17"/>
        <v>19777923.82</v>
      </c>
      <c r="X58" s="83">
        <v>0.63</v>
      </c>
      <c r="Y58" s="107">
        <f>P58/O58</f>
        <v>0.36257538877992435</v>
      </c>
      <c r="Z58" s="84"/>
      <c r="AA58" s="84"/>
      <c r="AB58" s="84"/>
      <c r="AC58" s="84"/>
      <c r="AD58" s="84"/>
      <c r="AE58" s="84"/>
      <c r="AF58" s="69"/>
      <c r="AG58" s="69"/>
      <c r="AH58" s="69"/>
      <c r="AI58" s="84" t="s">
        <v>292</v>
      </c>
      <c r="AJ58" s="84"/>
      <c r="AK58" s="84"/>
      <c r="AL58" s="43"/>
      <c r="AM58" s="43"/>
      <c r="AN58" s="43"/>
      <c r="AO58" s="43"/>
      <c r="AP58" s="85"/>
      <c r="AQ58" s="85"/>
      <c r="AR58" s="51"/>
      <c r="AS58" s="51"/>
      <c r="AT58" s="51"/>
      <c r="AU58" s="51"/>
      <c r="AV58" s="51"/>
      <c r="AW58" s="51"/>
      <c r="AX58" s="51"/>
    </row>
    <row r="59" spans="1:50" s="53" customFormat="1" ht="43.5" hidden="1" customHeight="1" x14ac:dyDescent="0.25">
      <c r="A59" s="36" t="s">
        <v>56</v>
      </c>
      <c r="B59" s="38">
        <v>2012</v>
      </c>
      <c r="C59" s="38" t="s">
        <v>106</v>
      </c>
      <c r="D59" s="92" t="s">
        <v>293</v>
      </c>
      <c r="E59" s="38" t="s">
        <v>89</v>
      </c>
      <c r="F59" s="38" t="s">
        <v>216</v>
      </c>
      <c r="G59" s="90">
        <v>41351</v>
      </c>
      <c r="H59" s="90">
        <v>41362</v>
      </c>
      <c r="I59" s="84"/>
      <c r="J59" s="48">
        <v>20000000</v>
      </c>
      <c r="K59" s="48">
        <v>20000000</v>
      </c>
      <c r="L59" s="69"/>
      <c r="M59" s="69"/>
      <c r="N59" s="48">
        <v>20000000</v>
      </c>
      <c r="O59" s="48">
        <v>17164522.34</v>
      </c>
      <c r="P59" s="48">
        <v>16842611.18</v>
      </c>
      <c r="Q59" s="44">
        <f t="shared" si="18"/>
        <v>20000000</v>
      </c>
      <c r="R59" s="44">
        <f t="shared" si="18"/>
        <v>20000000</v>
      </c>
      <c r="S59" s="44">
        <f t="shared" si="21"/>
        <v>20000000</v>
      </c>
      <c r="T59" s="44">
        <f t="shared" si="21"/>
        <v>17164522.34</v>
      </c>
      <c r="U59" s="44">
        <f t="shared" si="12"/>
        <v>16842611.18</v>
      </c>
      <c r="V59" s="44">
        <f t="shared" si="14"/>
        <v>16842611.18</v>
      </c>
      <c r="W59" s="44">
        <f t="shared" si="17"/>
        <v>16842611.18</v>
      </c>
      <c r="X59" s="46">
        <v>0.98</v>
      </c>
      <c r="Y59" s="46">
        <v>0.98</v>
      </c>
      <c r="Z59" s="38" t="s">
        <v>294</v>
      </c>
      <c r="AA59" s="38" t="s">
        <v>61</v>
      </c>
      <c r="AB59" s="38" t="s">
        <v>295</v>
      </c>
      <c r="AC59" s="38" t="s">
        <v>296</v>
      </c>
      <c r="AD59" s="38" t="s">
        <v>297</v>
      </c>
      <c r="AE59" s="38" t="s">
        <v>298</v>
      </c>
      <c r="AF59" s="48">
        <v>3079.13</v>
      </c>
      <c r="AG59" s="48">
        <v>0</v>
      </c>
      <c r="AH59" s="48">
        <v>3582418.76</v>
      </c>
      <c r="AI59" s="38"/>
      <c r="AJ59" s="50">
        <f t="shared" ref="AJ59:AJ76" si="22">K59-O59</f>
        <v>2835477.66</v>
      </c>
      <c r="AK59" s="50">
        <f t="shared" ref="AK59:AK76" si="23">O59-P59</f>
        <v>321911.16000000015</v>
      </c>
      <c r="AL59" s="43"/>
      <c r="AM59" s="43"/>
      <c r="AN59" s="43"/>
      <c r="AO59" s="43"/>
      <c r="AP59" s="51" t="s">
        <v>122</v>
      </c>
      <c r="AQ59" s="51" t="s">
        <v>122</v>
      </c>
      <c r="AR59" s="91" t="s">
        <v>299</v>
      </c>
      <c r="AS59" s="51" t="s">
        <v>300</v>
      </c>
      <c r="AT59" s="51"/>
      <c r="AU59" s="51"/>
      <c r="AV59" s="51"/>
      <c r="AW59" s="51"/>
      <c r="AX59" s="51"/>
    </row>
    <row r="60" spans="1:50" s="53" customFormat="1" ht="46.5" hidden="1" customHeight="1" x14ac:dyDescent="0.25">
      <c r="A60" s="36" t="s">
        <v>56</v>
      </c>
      <c r="B60" s="38">
        <v>2013</v>
      </c>
      <c r="C60" s="38" t="s">
        <v>87</v>
      </c>
      <c r="D60" s="92" t="s">
        <v>303</v>
      </c>
      <c r="E60" s="38" t="s">
        <v>59</v>
      </c>
      <c r="F60" s="38" t="s">
        <v>90</v>
      </c>
      <c r="G60" s="90">
        <v>41708</v>
      </c>
      <c r="H60" s="90">
        <v>41976</v>
      </c>
      <c r="I60" s="84"/>
      <c r="J60" s="48">
        <v>70000000</v>
      </c>
      <c r="K60" s="41">
        <v>70000000</v>
      </c>
      <c r="L60" s="69"/>
      <c r="M60" s="69"/>
      <c r="N60" s="48">
        <v>70000000</v>
      </c>
      <c r="O60" s="41">
        <v>70000000</v>
      </c>
      <c r="P60" s="48">
        <v>69885523.469999999</v>
      </c>
      <c r="Q60" s="44">
        <f>J60</f>
        <v>70000000</v>
      </c>
      <c r="R60" s="44">
        <f t="shared" ref="R60:R61" si="24">K60</f>
        <v>70000000</v>
      </c>
      <c r="S60" s="44">
        <f>N60</f>
        <v>70000000</v>
      </c>
      <c r="T60" s="44">
        <f t="shared" si="21"/>
        <v>70000000</v>
      </c>
      <c r="U60" s="44">
        <f>V60</f>
        <v>69885523.469999999</v>
      </c>
      <c r="V60" s="44">
        <f t="shared" si="14"/>
        <v>69885523.469999999</v>
      </c>
      <c r="W60" s="43">
        <f>V60</f>
        <v>69885523.469999999</v>
      </c>
      <c r="X60" s="46">
        <v>1</v>
      </c>
      <c r="Y60" s="46">
        <f>V60/O60</f>
        <v>0.99836462100000001</v>
      </c>
      <c r="Z60" s="38" t="s">
        <v>304</v>
      </c>
      <c r="AA60" s="38" t="s">
        <v>93</v>
      </c>
      <c r="AB60" s="38" t="s">
        <v>305</v>
      </c>
      <c r="AC60" s="109" t="s">
        <v>306</v>
      </c>
      <c r="AD60" s="38" t="s">
        <v>307</v>
      </c>
      <c r="AE60" s="38" t="s">
        <v>308</v>
      </c>
      <c r="AF60" s="110">
        <v>1565073.55</v>
      </c>
      <c r="AG60" s="110"/>
      <c r="AH60" s="110">
        <v>1733084.02</v>
      </c>
      <c r="AI60" s="37" t="s">
        <v>309</v>
      </c>
      <c r="AJ60" s="50">
        <f t="shared" si="22"/>
        <v>0</v>
      </c>
      <c r="AK60" s="50">
        <f t="shared" si="23"/>
        <v>114476.53000000119</v>
      </c>
      <c r="AL60" s="43"/>
      <c r="AM60" s="43"/>
      <c r="AN60" s="43">
        <f>AK60</f>
        <v>114476.53000000119</v>
      </c>
      <c r="AO60" s="43">
        <v>1560178.85</v>
      </c>
      <c r="AP60" s="51" t="s">
        <v>67</v>
      </c>
      <c r="AQ60" s="51" t="s">
        <v>67</v>
      </c>
      <c r="AR60" s="91" t="s">
        <v>128</v>
      </c>
      <c r="AS60" s="51" t="s">
        <v>108</v>
      </c>
      <c r="AT60" s="51"/>
      <c r="AU60" s="51"/>
      <c r="AV60" s="51"/>
      <c r="AW60" s="51"/>
      <c r="AX60" s="51"/>
    </row>
    <row r="61" spans="1:50" s="53" customFormat="1" ht="35.25" hidden="1" customHeight="1" x14ac:dyDescent="0.25">
      <c r="A61" s="36" t="s">
        <v>56</v>
      </c>
      <c r="B61" s="38">
        <v>2013</v>
      </c>
      <c r="C61" s="38" t="s">
        <v>57</v>
      </c>
      <c r="D61" s="92" t="s">
        <v>310</v>
      </c>
      <c r="E61" s="38" t="s">
        <v>59</v>
      </c>
      <c r="F61" s="38" t="s">
        <v>57</v>
      </c>
      <c r="G61" s="90">
        <v>41548</v>
      </c>
      <c r="H61" s="90">
        <v>41730</v>
      </c>
      <c r="I61" s="84"/>
      <c r="J61" s="48">
        <v>131900000</v>
      </c>
      <c r="K61" s="48">
        <v>131900000</v>
      </c>
      <c r="L61" s="69"/>
      <c r="M61" s="69"/>
      <c r="N61" s="48">
        <v>131900000</v>
      </c>
      <c r="O61" s="48">
        <v>123831710</v>
      </c>
      <c r="P61" s="48">
        <v>112067691.54000001</v>
      </c>
      <c r="Q61" s="43">
        <f>J61</f>
        <v>131900000</v>
      </c>
      <c r="R61" s="44">
        <f t="shared" si="24"/>
        <v>131900000</v>
      </c>
      <c r="S61" s="43">
        <f>N61</f>
        <v>131900000</v>
      </c>
      <c r="T61" s="43">
        <f t="shared" si="21"/>
        <v>123831710</v>
      </c>
      <c r="U61" s="44">
        <f>V61</f>
        <v>112067691.54000001</v>
      </c>
      <c r="V61" s="44">
        <f t="shared" si="14"/>
        <v>112067691.54000001</v>
      </c>
      <c r="W61" s="43">
        <f>V61</f>
        <v>112067691.54000001</v>
      </c>
      <c r="X61" s="111">
        <v>1</v>
      </c>
      <c r="Y61" s="111">
        <v>0.98</v>
      </c>
      <c r="Z61" s="38" t="s">
        <v>311</v>
      </c>
      <c r="AA61" s="38" t="s">
        <v>57</v>
      </c>
      <c r="AB61" s="38" t="s">
        <v>312</v>
      </c>
      <c r="AC61" s="38" t="s">
        <v>313</v>
      </c>
      <c r="AD61" s="38" t="s">
        <v>314</v>
      </c>
      <c r="AE61" s="38" t="s">
        <v>315</v>
      </c>
      <c r="AF61" s="48">
        <v>1517789.47</v>
      </c>
      <c r="AG61" s="48">
        <v>0</v>
      </c>
      <c r="AH61" s="48">
        <v>9594933.8300000001</v>
      </c>
      <c r="AI61" s="38" t="s">
        <v>316</v>
      </c>
      <c r="AJ61" s="50">
        <f t="shared" si="22"/>
        <v>8068290</v>
      </c>
      <c r="AK61" s="50">
        <f t="shared" si="23"/>
        <v>11764018.459999993</v>
      </c>
      <c r="AL61" s="43"/>
      <c r="AM61" s="43"/>
      <c r="AN61" s="43">
        <v>3699921.71</v>
      </c>
      <c r="AO61" s="43">
        <v>484752.28</v>
      </c>
      <c r="AP61" s="51" t="s">
        <v>67</v>
      </c>
      <c r="AQ61" s="51" t="s">
        <v>67</v>
      </c>
      <c r="AR61" s="91" t="s">
        <v>128</v>
      </c>
      <c r="AS61" s="51" t="s">
        <v>108</v>
      </c>
      <c r="AT61" s="51"/>
      <c r="AU61" s="51"/>
      <c r="AV61" s="51"/>
      <c r="AW61" s="51"/>
      <c r="AX61" s="51"/>
    </row>
    <row r="62" spans="1:50" s="53" customFormat="1" ht="90" hidden="1" customHeight="1" x14ac:dyDescent="0.25">
      <c r="A62" s="38" t="s">
        <v>56</v>
      </c>
      <c r="B62" s="38">
        <v>2013</v>
      </c>
      <c r="C62" s="38" t="s">
        <v>106</v>
      </c>
      <c r="D62" s="92" t="s">
        <v>317</v>
      </c>
      <c r="E62" s="38"/>
      <c r="F62" s="38"/>
      <c r="G62" s="38"/>
      <c r="H62" s="38"/>
      <c r="I62" s="112"/>
      <c r="J62" s="48"/>
      <c r="K62" s="48"/>
      <c r="L62" s="113"/>
      <c r="M62" s="113"/>
      <c r="N62" s="48"/>
      <c r="O62" s="48"/>
      <c r="P62" s="48"/>
      <c r="Q62" s="48"/>
      <c r="R62" s="44"/>
      <c r="S62" s="44"/>
      <c r="T62" s="46"/>
      <c r="U62" s="46"/>
      <c r="V62" s="44"/>
      <c r="W62" s="36"/>
      <c r="X62" s="36"/>
      <c r="Y62" s="36" t="s">
        <v>318</v>
      </c>
      <c r="Z62" s="38"/>
      <c r="AA62" s="38"/>
      <c r="AB62" s="38" t="s">
        <v>305</v>
      </c>
      <c r="AC62" s="38">
        <v>195058287</v>
      </c>
      <c r="AD62" s="38" t="s">
        <v>319</v>
      </c>
      <c r="AE62" s="94">
        <v>1.22250019505828E+16</v>
      </c>
      <c r="AF62" s="48"/>
      <c r="AG62" s="48"/>
      <c r="AH62" s="48">
        <v>19302310.440000001</v>
      </c>
      <c r="AI62" s="38"/>
      <c r="AJ62" s="50">
        <f t="shared" si="22"/>
        <v>0</v>
      </c>
      <c r="AK62" s="50">
        <f t="shared" si="23"/>
        <v>0</v>
      </c>
      <c r="AL62" s="43"/>
      <c r="AM62" s="43"/>
      <c r="AN62" s="43"/>
      <c r="AO62" s="43"/>
      <c r="AP62" s="85"/>
      <c r="AQ62" s="51"/>
      <c r="AR62" s="51"/>
      <c r="AS62" s="51"/>
      <c r="AT62" s="51"/>
      <c r="AU62" s="51"/>
      <c r="AV62" s="51"/>
      <c r="AW62" s="51"/>
      <c r="AX62" s="51"/>
    </row>
    <row r="63" spans="1:50" s="53" customFormat="1" ht="91.5" hidden="1" customHeight="1" x14ac:dyDescent="0.25">
      <c r="A63" s="36" t="s">
        <v>56</v>
      </c>
      <c r="B63" s="38">
        <v>2013</v>
      </c>
      <c r="C63" s="38" t="s">
        <v>106</v>
      </c>
      <c r="D63" s="92" t="s">
        <v>320</v>
      </c>
      <c r="E63" s="38" t="s">
        <v>89</v>
      </c>
      <c r="F63" s="38" t="s">
        <v>90</v>
      </c>
      <c r="G63" s="90">
        <v>41653</v>
      </c>
      <c r="H63" s="90">
        <v>41838</v>
      </c>
      <c r="I63" s="86" t="s">
        <v>91</v>
      </c>
      <c r="J63" s="48">
        <v>8335000</v>
      </c>
      <c r="K63" s="48">
        <v>8335000</v>
      </c>
      <c r="L63" s="69"/>
      <c r="M63" s="69"/>
      <c r="N63" s="48">
        <v>8335000</v>
      </c>
      <c r="O63" s="48">
        <v>6342970.7200000007</v>
      </c>
      <c r="P63" s="48">
        <v>6312099.3600000003</v>
      </c>
      <c r="Q63" s="43">
        <f t="shared" ref="Q63:R82" si="25">J63</f>
        <v>8335000</v>
      </c>
      <c r="R63" s="44">
        <f t="shared" si="25"/>
        <v>8335000</v>
      </c>
      <c r="S63" s="44">
        <f t="shared" ref="S63:S83" si="26">R63</f>
        <v>8335000</v>
      </c>
      <c r="T63" s="43">
        <f t="shared" ref="T63:T75" si="27">O63</f>
        <v>6342970.7200000007</v>
      </c>
      <c r="U63" s="44">
        <f t="shared" ref="U63:U76" si="28">V63</f>
        <v>6312099.3600000003</v>
      </c>
      <c r="V63" s="44">
        <f t="shared" ref="V63:V76" si="29">P63</f>
        <v>6312099.3600000003</v>
      </c>
      <c r="W63" s="43">
        <f t="shared" ref="W63:W76" si="30">V63</f>
        <v>6312099.3600000003</v>
      </c>
      <c r="X63" s="111">
        <v>1</v>
      </c>
      <c r="Y63" s="111">
        <f>V63/O63</f>
        <v>0.99513298084402946</v>
      </c>
      <c r="Z63" s="38" t="s">
        <v>321</v>
      </c>
      <c r="AA63" s="38" t="s">
        <v>93</v>
      </c>
      <c r="AB63" s="38" t="s">
        <v>305</v>
      </c>
      <c r="AC63" s="109" t="s">
        <v>322</v>
      </c>
      <c r="AD63" s="38" t="s">
        <v>323</v>
      </c>
      <c r="AE63" s="38" t="s">
        <v>324</v>
      </c>
      <c r="AF63" s="62">
        <v>644836.16</v>
      </c>
      <c r="AG63" s="62">
        <v>0</v>
      </c>
      <c r="AH63" s="62">
        <v>6845302.7300000004</v>
      </c>
      <c r="AI63" s="37" t="s">
        <v>309</v>
      </c>
      <c r="AJ63" s="50">
        <f t="shared" si="22"/>
        <v>1992029.2799999993</v>
      </c>
      <c r="AK63" s="50">
        <f t="shared" si="23"/>
        <v>30871.360000000335</v>
      </c>
      <c r="AL63" s="43"/>
      <c r="AM63" s="43"/>
      <c r="AN63" s="43">
        <v>2022900.64</v>
      </c>
      <c r="AO63" s="114">
        <v>75974.05</v>
      </c>
      <c r="AP63" s="51" t="s">
        <v>67</v>
      </c>
      <c r="AQ63" s="51" t="s">
        <v>67</v>
      </c>
      <c r="AR63" s="91" t="s">
        <v>128</v>
      </c>
      <c r="AS63" s="51" t="s">
        <v>108</v>
      </c>
      <c r="AT63" s="51"/>
      <c r="AU63" s="51"/>
      <c r="AV63" s="51"/>
      <c r="AW63" s="51"/>
      <c r="AX63" s="51"/>
    </row>
    <row r="64" spans="1:50" s="53" customFormat="1" ht="29.25" hidden="1" customHeight="1" x14ac:dyDescent="0.25">
      <c r="A64" s="36" t="s">
        <v>56</v>
      </c>
      <c r="B64" s="38">
        <v>2013</v>
      </c>
      <c r="C64" s="38" t="s">
        <v>87</v>
      </c>
      <c r="D64" s="92" t="s">
        <v>325</v>
      </c>
      <c r="E64" s="38" t="s">
        <v>89</v>
      </c>
      <c r="F64" s="38" t="s">
        <v>90</v>
      </c>
      <c r="G64" s="90">
        <v>41659</v>
      </c>
      <c r="H64" s="90">
        <v>41838</v>
      </c>
      <c r="I64" s="86" t="s">
        <v>91</v>
      </c>
      <c r="J64" s="48">
        <v>2000000</v>
      </c>
      <c r="K64" s="48">
        <v>2000000</v>
      </c>
      <c r="L64" s="69"/>
      <c r="M64" s="69"/>
      <c r="N64" s="48">
        <v>2000000</v>
      </c>
      <c r="O64" s="48">
        <v>1724422.48</v>
      </c>
      <c r="P64" s="48">
        <v>1189890.96</v>
      </c>
      <c r="Q64" s="43">
        <f t="shared" si="25"/>
        <v>2000000</v>
      </c>
      <c r="R64" s="44">
        <f t="shared" si="25"/>
        <v>2000000</v>
      </c>
      <c r="S64" s="44">
        <f t="shared" si="26"/>
        <v>2000000</v>
      </c>
      <c r="T64" s="43">
        <f t="shared" si="27"/>
        <v>1724422.48</v>
      </c>
      <c r="U64" s="44">
        <f t="shared" si="28"/>
        <v>1189890.96</v>
      </c>
      <c r="V64" s="44">
        <f t="shared" si="29"/>
        <v>1189890.96</v>
      </c>
      <c r="W64" s="43">
        <f t="shared" si="30"/>
        <v>1189890.96</v>
      </c>
      <c r="X64" s="111">
        <v>1</v>
      </c>
      <c r="Y64" s="111">
        <f>V64/O64</f>
        <v>0.69002287652849437</v>
      </c>
      <c r="Z64" s="38" t="s">
        <v>326</v>
      </c>
      <c r="AA64" s="38" t="s">
        <v>93</v>
      </c>
      <c r="AB64" s="38" t="s">
        <v>305</v>
      </c>
      <c r="AC64" s="109" t="s">
        <v>322</v>
      </c>
      <c r="AD64" s="38" t="s">
        <v>323</v>
      </c>
      <c r="AE64" s="38" t="s">
        <v>324</v>
      </c>
      <c r="AF64" s="62"/>
      <c r="AG64" s="62"/>
      <c r="AH64" s="62"/>
      <c r="AI64" s="37" t="s">
        <v>309</v>
      </c>
      <c r="AJ64" s="50">
        <f t="shared" si="22"/>
        <v>275577.52</v>
      </c>
      <c r="AK64" s="50">
        <f t="shared" si="23"/>
        <v>534531.52</v>
      </c>
      <c r="AL64" s="43"/>
      <c r="AM64" s="43"/>
      <c r="AN64" s="43">
        <v>810109.04</v>
      </c>
      <c r="AO64" s="115"/>
      <c r="AP64" s="51" t="s">
        <v>67</v>
      </c>
      <c r="AQ64" s="51" t="s">
        <v>67</v>
      </c>
      <c r="AR64" s="91" t="s">
        <v>128</v>
      </c>
      <c r="AS64" s="51" t="s">
        <v>108</v>
      </c>
      <c r="AT64" s="51"/>
      <c r="AU64" s="51"/>
      <c r="AV64" s="51"/>
      <c r="AW64" s="51"/>
      <c r="AX64" s="51"/>
    </row>
    <row r="65" spans="1:50" s="53" customFormat="1" ht="77.25" hidden="1" customHeight="1" x14ac:dyDescent="0.25">
      <c r="A65" s="36" t="s">
        <v>56</v>
      </c>
      <c r="B65" s="38">
        <v>2013</v>
      </c>
      <c r="C65" s="38" t="s">
        <v>327</v>
      </c>
      <c r="D65" s="92" t="s">
        <v>328</v>
      </c>
      <c r="E65" s="38" t="s">
        <v>89</v>
      </c>
      <c r="F65" s="38" t="s">
        <v>90</v>
      </c>
      <c r="G65" s="90">
        <v>41653</v>
      </c>
      <c r="H65" s="90">
        <v>41838</v>
      </c>
      <c r="I65" s="86" t="s">
        <v>91</v>
      </c>
      <c r="J65" s="48">
        <v>5200000</v>
      </c>
      <c r="K65" s="48">
        <v>5200000</v>
      </c>
      <c r="L65" s="69"/>
      <c r="M65" s="69"/>
      <c r="N65" s="48">
        <v>5200000</v>
      </c>
      <c r="O65" s="48">
        <v>4746265.88</v>
      </c>
      <c r="P65" s="48">
        <v>4668518.0599999996</v>
      </c>
      <c r="Q65" s="43">
        <f t="shared" si="25"/>
        <v>5200000</v>
      </c>
      <c r="R65" s="44">
        <f t="shared" si="25"/>
        <v>5200000</v>
      </c>
      <c r="S65" s="44">
        <f t="shared" si="26"/>
        <v>5200000</v>
      </c>
      <c r="T65" s="43">
        <f t="shared" si="27"/>
        <v>4746265.88</v>
      </c>
      <c r="U65" s="44">
        <f t="shared" si="28"/>
        <v>4668518.0599999996</v>
      </c>
      <c r="V65" s="44">
        <f t="shared" si="29"/>
        <v>4668518.0599999996</v>
      </c>
      <c r="W65" s="43">
        <f t="shared" si="30"/>
        <v>4668518.0599999996</v>
      </c>
      <c r="X65" s="111">
        <v>1</v>
      </c>
      <c r="Y65" s="111">
        <f>V65/O65</f>
        <v>0.98361916041669362</v>
      </c>
      <c r="Z65" s="38" t="s">
        <v>329</v>
      </c>
      <c r="AA65" s="38" t="s">
        <v>73</v>
      </c>
      <c r="AB65" s="38" t="s">
        <v>305</v>
      </c>
      <c r="AC65" s="109" t="s">
        <v>322</v>
      </c>
      <c r="AD65" s="38" t="s">
        <v>323</v>
      </c>
      <c r="AE65" s="38" t="s">
        <v>324</v>
      </c>
      <c r="AF65" s="62"/>
      <c r="AG65" s="62"/>
      <c r="AH65" s="62"/>
      <c r="AI65" s="37" t="s">
        <v>309</v>
      </c>
      <c r="AJ65" s="50">
        <f t="shared" si="22"/>
        <v>453734.12000000011</v>
      </c>
      <c r="AK65" s="50">
        <f t="shared" si="23"/>
        <v>77747.820000000298</v>
      </c>
      <c r="AL65" s="43"/>
      <c r="AM65" s="43"/>
      <c r="AN65" s="43">
        <v>531481.94000000041</v>
      </c>
      <c r="AO65" s="115"/>
      <c r="AP65" s="51" t="s">
        <v>67</v>
      </c>
      <c r="AQ65" s="51" t="s">
        <v>67</v>
      </c>
      <c r="AR65" s="91" t="s">
        <v>128</v>
      </c>
      <c r="AS65" s="51" t="s">
        <v>108</v>
      </c>
      <c r="AT65" s="51"/>
      <c r="AU65" s="51"/>
      <c r="AV65" s="51"/>
      <c r="AW65" s="51"/>
      <c r="AX65" s="51"/>
    </row>
    <row r="66" spans="1:50" s="53" customFormat="1" ht="45" hidden="1" customHeight="1" x14ac:dyDescent="0.25">
      <c r="A66" s="36" t="s">
        <v>56</v>
      </c>
      <c r="B66" s="38">
        <v>2013</v>
      </c>
      <c r="C66" s="38" t="s">
        <v>57</v>
      </c>
      <c r="D66" s="92" t="s">
        <v>330</v>
      </c>
      <c r="E66" s="38" t="s">
        <v>89</v>
      </c>
      <c r="F66" s="38" t="s">
        <v>90</v>
      </c>
      <c r="G66" s="90">
        <v>41659</v>
      </c>
      <c r="H66" s="90">
        <v>41808</v>
      </c>
      <c r="I66" s="86" t="s">
        <v>91</v>
      </c>
      <c r="J66" s="48">
        <v>2200000</v>
      </c>
      <c r="K66" s="48">
        <v>2200000</v>
      </c>
      <c r="L66" s="69"/>
      <c r="M66" s="69"/>
      <c r="N66" s="48">
        <v>2200000</v>
      </c>
      <c r="O66" s="48">
        <v>1307022.52</v>
      </c>
      <c r="P66" s="48">
        <v>1278398.8700000001</v>
      </c>
      <c r="Q66" s="43">
        <f t="shared" si="25"/>
        <v>2200000</v>
      </c>
      <c r="R66" s="44">
        <f t="shared" si="25"/>
        <v>2200000</v>
      </c>
      <c r="S66" s="44">
        <f t="shared" si="26"/>
        <v>2200000</v>
      </c>
      <c r="T66" s="43">
        <f t="shared" si="27"/>
        <v>1307022.52</v>
      </c>
      <c r="U66" s="44">
        <f t="shared" si="28"/>
        <v>1278398.8700000001</v>
      </c>
      <c r="V66" s="44">
        <f t="shared" si="29"/>
        <v>1278398.8700000001</v>
      </c>
      <c r="W66" s="43">
        <f t="shared" si="30"/>
        <v>1278398.8700000001</v>
      </c>
      <c r="X66" s="111">
        <v>1</v>
      </c>
      <c r="Y66" s="111">
        <v>0.97</v>
      </c>
      <c r="Z66" s="38" t="s">
        <v>331</v>
      </c>
      <c r="AA66" s="38" t="s">
        <v>61</v>
      </c>
      <c r="AB66" s="38" t="s">
        <v>305</v>
      </c>
      <c r="AC66" s="109" t="s">
        <v>322</v>
      </c>
      <c r="AD66" s="38" t="s">
        <v>323</v>
      </c>
      <c r="AE66" s="38" t="s">
        <v>324</v>
      </c>
      <c r="AF66" s="62"/>
      <c r="AG66" s="62"/>
      <c r="AH66" s="62"/>
      <c r="AI66" s="37" t="s">
        <v>309</v>
      </c>
      <c r="AJ66" s="50">
        <f t="shared" si="22"/>
        <v>892977.48</v>
      </c>
      <c r="AK66" s="50">
        <f t="shared" si="23"/>
        <v>28623.649999999907</v>
      </c>
      <c r="AL66" s="43"/>
      <c r="AM66" s="43"/>
      <c r="AN66" s="43">
        <v>921601.12999999989</v>
      </c>
      <c r="AO66" s="116"/>
      <c r="AP66" s="51" t="s">
        <v>67</v>
      </c>
      <c r="AQ66" s="51" t="s">
        <v>67</v>
      </c>
      <c r="AR66" s="91" t="s">
        <v>128</v>
      </c>
      <c r="AS66" s="51" t="s">
        <v>108</v>
      </c>
      <c r="AT66" s="51"/>
      <c r="AU66" s="51"/>
      <c r="AV66" s="51"/>
      <c r="AW66" s="51"/>
      <c r="AX66" s="51"/>
    </row>
    <row r="67" spans="1:50" s="53" customFormat="1" ht="48.75" hidden="1" customHeight="1" x14ac:dyDescent="0.25">
      <c r="A67" s="36" t="s">
        <v>56</v>
      </c>
      <c r="B67" s="38">
        <v>2013</v>
      </c>
      <c r="C67" s="38" t="s">
        <v>57</v>
      </c>
      <c r="D67" s="92" t="s">
        <v>332</v>
      </c>
      <c r="E67" s="38" t="s">
        <v>89</v>
      </c>
      <c r="F67" s="38" t="s">
        <v>90</v>
      </c>
      <c r="G67" s="103">
        <v>41609</v>
      </c>
      <c r="H67" s="103">
        <v>41760</v>
      </c>
      <c r="I67" s="86" t="s">
        <v>91</v>
      </c>
      <c r="J67" s="48">
        <v>1900000</v>
      </c>
      <c r="K67" s="48">
        <v>1900000</v>
      </c>
      <c r="L67" s="69"/>
      <c r="M67" s="69"/>
      <c r="N67" s="48">
        <v>1900000</v>
      </c>
      <c r="O67" s="48">
        <v>0</v>
      </c>
      <c r="P67" s="48">
        <v>0</v>
      </c>
      <c r="Q67" s="43">
        <f t="shared" si="25"/>
        <v>1900000</v>
      </c>
      <c r="R67" s="44">
        <f t="shared" si="25"/>
        <v>1900000</v>
      </c>
      <c r="S67" s="44">
        <f t="shared" si="26"/>
        <v>1900000</v>
      </c>
      <c r="T67" s="43">
        <v>0</v>
      </c>
      <c r="U67" s="44">
        <v>0</v>
      </c>
      <c r="V67" s="44">
        <f t="shared" si="29"/>
        <v>0</v>
      </c>
      <c r="W67" s="43">
        <f t="shared" si="30"/>
        <v>0</v>
      </c>
      <c r="X67" s="111" t="s">
        <v>333</v>
      </c>
      <c r="Y67" s="111">
        <v>0</v>
      </c>
      <c r="Z67" s="38" t="s">
        <v>334</v>
      </c>
      <c r="AA67" s="38" t="s">
        <v>61</v>
      </c>
      <c r="AB67" s="38"/>
      <c r="AC67" s="109" t="s">
        <v>322</v>
      </c>
      <c r="AD67" s="38"/>
      <c r="AE67" s="38"/>
      <c r="AF67" s="48"/>
      <c r="AG67" s="48"/>
      <c r="AH67" s="48"/>
      <c r="AI67" s="92" t="s">
        <v>335</v>
      </c>
      <c r="AJ67" s="50">
        <f t="shared" si="22"/>
        <v>1900000</v>
      </c>
      <c r="AK67" s="50">
        <f t="shared" si="23"/>
        <v>0</v>
      </c>
      <c r="AL67" s="43"/>
      <c r="AM67" s="43"/>
      <c r="AN67" s="43">
        <v>1900000</v>
      </c>
      <c r="AO67" s="43"/>
      <c r="AP67" s="51" t="s">
        <v>302</v>
      </c>
      <c r="AQ67" s="51" t="s">
        <v>302</v>
      </c>
      <c r="AR67" s="51"/>
      <c r="AS67" s="51"/>
      <c r="AT67" s="51"/>
      <c r="AU67" s="51"/>
      <c r="AV67" s="51"/>
      <c r="AW67" s="51"/>
      <c r="AX67" s="51"/>
    </row>
    <row r="68" spans="1:50" s="53" customFormat="1" ht="45" hidden="1" customHeight="1" x14ac:dyDescent="0.25">
      <c r="A68" s="36" t="s">
        <v>56</v>
      </c>
      <c r="B68" s="38">
        <v>2013</v>
      </c>
      <c r="C68" s="38" t="s">
        <v>57</v>
      </c>
      <c r="D68" s="92" t="s">
        <v>336</v>
      </c>
      <c r="E68" s="38" t="s">
        <v>59</v>
      </c>
      <c r="F68" s="38" t="s">
        <v>57</v>
      </c>
      <c r="G68" s="103">
        <v>41659</v>
      </c>
      <c r="H68" s="103">
        <v>41839</v>
      </c>
      <c r="I68" s="84"/>
      <c r="J68" s="48">
        <v>6300000</v>
      </c>
      <c r="K68" s="48">
        <v>6300000</v>
      </c>
      <c r="L68" s="69"/>
      <c r="M68" s="69"/>
      <c r="N68" s="48">
        <v>6300000</v>
      </c>
      <c r="O68" s="48">
        <v>6119433</v>
      </c>
      <c r="P68" s="48">
        <v>4222850.88</v>
      </c>
      <c r="Q68" s="43">
        <f t="shared" si="25"/>
        <v>6300000</v>
      </c>
      <c r="R68" s="44">
        <f t="shared" si="25"/>
        <v>6300000</v>
      </c>
      <c r="S68" s="44">
        <f t="shared" si="26"/>
        <v>6300000</v>
      </c>
      <c r="T68" s="43">
        <f t="shared" si="27"/>
        <v>6119433</v>
      </c>
      <c r="U68" s="44">
        <f t="shared" si="28"/>
        <v>4222850.88</v>
      </c>
      <c r="V68" s="44">
        <f t="shared" si="29"/>
        <v>4222850.88</v>
      </c>
      <c r="W68" s="43">
        <f t="shared" si="30"/>
        <v>4222850.88</v>
      </c>
      <c r="X68" s="111">
        <v>0.69</v>
      </c>
      <c r="Y68" s="111">
        <v>0.69</v>
      </c>
      <c r="Z68" s="38" t="s">
        <v>337</v>
      </c>
      <c r="AA68" s="38" t="s">
        <v>61</v>
      </c>
      <c r="AB68" s="38" t="s">
        <v>312</v>
      </c>
      <c r="AC68" s="38" t="s">
        <v>338</v>
      </c>
      <c r="AD68" s="38" t="s">
        <v>219</v>
      </c>
      <c r="AE68" s="38" t="s">
        <v>338</v>
      </c>
      <c r="AF68" s="48">
        <v>124467.1</v>
      </c>
      <c r="AG68" s="48">
        <v>0</v>
      </c>
      <c r="AH68" s="48">
        <v>1339202.97</v>
      </c>
      <c r="AI68" s="38" t="s">
        <v>339</v>
      </c>
      <c r="AJ68" s="50">
        <f t="shared" si="22"/>
        <v>180567</v>
      </c>
      <c r="AK68" s="50">
        <f t="shared" si="23"/>
        <v>1896582.12</v>
      </c>
      <c r="AL68" s="43"/>
      <c r="AM68" s="43"/>
      <c r="AN68" s="43"/>
      <c r="AO68" s="43"/>
      <c r="AP68" s="51" t="s">
        <v>122</v>
      </c>
      <c r="AQ68" s="51" t="s">
        <v>122</v>
      </c>
      <c r="AR68" s="51" t="s">
        <v>340</v>
      </c>
      <c r="AS68" s="51" t="s">
        <v>108</v>
      </c>
      <c r="AT68" s="51"/>
      <c r="AU68" s="51"/>
      <c r="AV68" s="51"/>
      <c r="AW68" s="51"/>
      <c r="AX68" s="51"/>
    </row>
    <row r="69" spans="1:50" s="53" customFormat="1" ht="36" hidden="1" customHeight="1" x14ac:dyDescent="0.25">
      <c r="A69" s="36" t="s">
        <v>56</v>
      </c>
      <c r="B69" s="38">
        <v>2013</v>
      </c>
      <c r="C69" s="38" t="s">
        <v>70</v>
      </c>
      <c r="D69" s="92" t="s">
        <v>341</v>
      </c>
      <c r="E69" s="38" t="s">
        <v>59</v>
      </c>
      <c r="F69" s="38" t="s">
        <v>70</v>
      </c>
      <c r="G69" s="90">
        <v>41654</v>
      </c>
      <c r="H69" s="90">
        <v>41987</v>
      </c>
      <c r="I69" s="84"/>
      <c r="J69" s="48">
        <v>3385690</v>
      </c>
      <c r="K69" s="48">
        <v>3385690</v>
      </c>
      <c r="L69" s="69"/>
      <c r="M69" s="69"/>
      <c r="N69" s="48">
        <v>3385690</v>
      </c>
      <c r="O69" s="48">
        <v>3163991.15</v>
      </c>
      <c r="P69" s="48">
        <v>3018967.25</v>
      </c>
      <c r="Q69" s="43">
        <f t="shared" si="25"/>
        <v>3385690</v>
      </c>
      <c r="R69" s="44">
        <f t="shared" si="25"/>
        <v>3385690</v>
      </c>
      <c r="S69" s="44">
        <f t="shared" si="26"/>
        <v>3385690</v>
      </c>
      <c r="T69" s="43">
        <f t="shared" si="27"/>
        <v>3163991.15</v>
      </c>
      <c r="U69" s="44">
        <f t="shared" si="28"/>
        <v>3018967.25</v>
      </c>
      <c r="V69" s="44">
        <f t="shared" si="29"/>
        <v>3018967.25</v>
      </c>
      <c r="W69" s="43">
        <f t="shared" si="30"/>
        <v>3018967.25</v>
      </c>
      <c r="X69" s="111">
        <v>1</v>
      </c>
      <c r="Y69" s="111">
        <v>0.86870000000000003</v>
      </c>
      <c r="Z69" s="38" t="s">
        <v>342</v>
      </c>
      <c r="AA69" s="38" t="s">
        <v>73</v>
      </c>
      <c r="AB69" s="38" t="s">
        <v>343</v>
      </c>
      <c r="AC69" s="38" t="s">
        <v>344</v>
      </c>
      <c r="AD69" s="38" t="s">
        <v>344</v>
      </c>
      <c r="AE69" s="38" t="s">
        <v>344</v>
      </c>
      <c r="AF69" s="48">
        <v>3.17</v>
      </c>
      <c r="AG69" s="48"/>
      <c r="AH69" s="48">
        <v>368100.59</v>
      </c>
      <c r="AI69" s="38"/>
      <c r="AJ69" s="50">
        <f t="shared" si="22"/>
        <v>221698.85000000009</v>
      </c>
      <c r="AK69" s="50">
        <f t="shared" si="23"/>
        <v>145023.89999999991</v>
      </c>
      <c r="AL69" s="43"/>
      <c r="AM69" s="43"/>
      <c r="AN69" s="43"/>
      <c r="AO69" s="43"/>
      <c r="AP69" s="51" t="s">
        <v>67</v>
      </c>
      <c r="AQ69" s="51" t="s">
        <v>67</v>
      </c>
      <c r="AR69" s="91" t="s">
        <v>128</v>
      </c>
      <c r="AS69" s="51" t="s">
        <v>108</v>
      </c>
      <c r="AT69" s="51"/>
      <c r="AU69" s="51"/>
      <c r="AV69" s="51"/>
      <c r="AW69" s="51"/>
      <c r="AX69" s="51"/>
    </row>
    <row r="70" spans="1:50" s="53" customFormat="1" ht="30" hidden="1" customHeight="1" x14ac:dyDescent="0.25">
      <c r="A70" s="36" t="s">
        <v>56</v>
      </c>
      <c r="B70" s="38">
        <v>2013</v>
      </c>
      <c r="C70" s="38" t="s">
        <v>167</v>
      </c>
      <c r="D70" s="92" t="s">
        <v>345</v>
      </c>
      <c r="E70" s="38" t="s">
        <v>59</v>
      </c>
      <c r="F70" s="38" t="s">
        <v>167</v>
      </c>
      <c r="G70" s="90">
        <v>41676</v>
      </c>
      <c r="H70" s="90">
        <v>41761</v>
      </c>
      <c r="I70" s="84"/>
      <c r="J70" s="48">
        <v>800000</v>
      </c>
      <c r="K70" s="48">
        <v>800000</v>
      </c>
      <c r="L70" s="69"/>
      <c r="M70" s="69"/>
      <c r="N70" s="48">
        <v>800000</v>
      </c>
      <c r="O70" s="48">
        <v>795253.28</v>
      </c>
      <c r="P70" s="48">
        <v>751884.48</v>
      </c>
      <c r="Q70" s="43">
        <f t="shared" si="25"/>
        <v>800000</v>
      </c>
      <c r="R70" s="44">
        <f t="shared" si="25"/>
        <v>800000</v>
      </c>
      <c r="S70" s="44">
        <f t="shared" si="26"/>
        <v>800000</v>
      </c>
      <c r="T70" s="43">
        <f t="shared" si="27"/>
        <v>795253.28</v>
      </c>
      <c r="U70" s="44">
        <f t="shared" si="28"/>
        <v>751884.48</v>
      </c>
      <c r="V70" s="44">
        <f t="shared" si="29"/>
        <v>751884.48</v>
      </c>
      <c r="W70" s="43">
        <f t="shared" si="30"/>
        <v>751884.48</v>
      </c>
      <c r="X70" s="111">
        <v>1</v>
      </c>
      <c r="Y70" s="111">
        <v>0.94550000000000001</v>
      </c>
      <c r="Z70" s="38" t="s">
        <v>346</v>
      </c>
      <c r="AA70" s="38" t="s">
        <v>347</v>
      </c>
      <c r="AB70" s="38" t="s">
        <v>348</v>
      </c>
      <c r="AC70" s="38">
        <v>90000162680</v>
      </c>
      <c r="AD70" s="38" t="s">
        <v>349</v>
      </c>
      <c r="AE70" s="38" t="s">
        <v>350</v>
      </c>
      <c r="AF70" s="62">
        <v>18.79</v>
      </c>
      <c r="AG70" s="48"/>
      <c r="AH70" s="48">
        <v>48152.300000000017</v>
      </c>
      <c r="AI70" s="38" t="s">
        <v>351</v>
      </c>
      <c r="AJ70" s="50">
        <f t="shared" si="22"/>
        <v>4746.7199999999721</v>
      </c>
      <c r="AK70" s="50">
        <f t="shared" si="23"/>
        <v>43368.800000000047</v>
      </c>
      <c r="AL70" s="43"/>
      <c r="AM70" s="43"/>
      <c r="AN70" s="43"/>
      <c r="AO70" s="43"/>
      <c r="AP70" s="51" t="s">
        <v>67</v>
      </c>
      <c r="AQ70" s="51" t="s">
        <v>67</v>
      </c>
      <c r="AR70" s="91" t="s">
        <v>128</v>
      </c>
      <c r="AS70" s="51" t="s">
        <v>108</v>
      </c>
      <c r="AT70" s="51"/>
      <c r="AU70" s="51"/>
      <c r="AV70" s="51"/>
      <c r="AW70" s="51"/>
      <c r="AX70" s="51"/>
    </row>
    <row r="71" spans="1:50" s="53" customFormat="1" ht="30" hidden="1" customHeight="1" x14ac:dyDescent="0.25">
      <c r="A71" s="36" t="s">
        <v>56</v>
      </c>
      <c r="B71" s="38">
        <v>2013</v>
      </c>
      <c r="C71" s="38" t="s">
        <v>167</v>
      </c>
      <c r="D71" s="92" t="s">
        <v>352</v>
      </c>
      <c r="E71" s="38" t="s">
        <v>59</v>
      </c>
      <c r="F71" s="38" t="s">
        <v>167</v>
      </c>
      <c r="G71" s="90">
        <v>41676</v>
      </c>
      <c r="H71" s="90">
        <v>41761</v>
      </c>
      <c r="I71" s="84"/>
      <c r="J71" s="48">
        <v>800000</v>
      </c>
      <c r="K71" s="48">
        <v>800000</v>
      </c>
      <c r="L71" s="69"/>
      <c r="M71" s="69"/>
      <c r="N71" s="48">
        <v>800000</v>
      </c>
      <c r="O71" s="48">
        <v>798501.52</v>
      </c>
      <c r="P71" s="48">
        <v>734497.24999999988</v>
      </c>
      <c r="Q71" s="43">
        <f t="shared" si="25"/>
        <v>800000</v>
      </c>
      <c r="R71" s="44">
        <f t="shared" si="25"/>
        <v>800000</v>
      </c>
      <c r="S71" s="44">
        <f t="shared" si="26"/>
        <v>800000</v>
      </c>
      <c r="T71" s="43">
        <f t="shared" si="27"/>
        <v>798501.52</v>
      </c>
      <c r="U71" s="44">
        <f t="shared" si="28"/>
        <v>734497.24999999988</v>
      </c>
      <c r="V71" s="44">
        <f t="shared" si="29"/>
        <v>734497.24999999988</v>
      </c>
      <c r="W71" s="43">
        <f t="shared" si="30"/>
        <v>734497.24999999988</v>
      </c>
      <c r="X71" s="111">
        <v>1</v>
      </c>
      <c r="Y71" s="111">
        <v>0.94350000000000001</v>
      </c>
      <c r="Z71" s="38" t="s">
        <v>353</v>
      </c>
      <c r="AA71" s="38" t="s">
        <v>347</v>
      </c>
      <c r="AB71" s="38" t="s">
        <v>348</v>
      </c>
      <c r="AC71" s="38">
        <v>90000162680</v>
      </c>
      <c r="AD71" s="38" t="s">
        <v>349</v>
      </c>
      <c r="AE71" s="38" t="s">
        <v>350</v>
      </c>
      <c r="AF71" s="62"/>
      <c r="AG71" s="48"/>
      <c r="AH71" s="48">
        <v>94737.040000000125</v>
      </c>
      <c r="AI71" s="38"/>
      <c r="AJ71" s="50">
        <f t="shared" si="22"/>
        <v>1498.4799999999814</v>
      </c>
      <c r="AK71" s="50">
        <f t="shared" si="23"/>
        <v>64004.270000000135</v>
      </c>
      <c r="AL71" s="43"/>
      <c r="AM71" s="43"/>
      <c r="AN71" s="43"/>
      <c r="AO71" s="43"/>
      <c r="AP71" s="51" t="s">
        <v>67</v>
      </c>
      <c r="AQ71" s="51" t="s">
        <v>67</v>
      </c>
      <c r="AR71" s="91" t="s">
        <v>128</v>
      </c>
      <c r="AS71" s="51" t="s">
        <v>108</v>
      </c>
      <c r="AT71" s="51"/>
      <c r="AU71" s="51"/>
      <c r="AV71" s="51"/>
      <c r="AW71" s="51"/>
      <c r="AX71" s="51"/>
    </row>
    <row r="72" spans="1:50" s="53" customFormat="1" ht="42" hidden="1" customHeight="1" x14ac:dyDescent="0.25">
      <c r="A72" s="36" t="s">
        <v>56</v>
      </c>
      <c r="B72" s="38">
        <v>2013</v>
      </c>
      <c r="C72" s="38" t="s">
        <v>70</v>
      </c>
      <c r="D72" s="92" t="s">
        <v>354</v>
      </c>
      <c r="E72" s="38" t="s">
        <v>59</v>
      </c>
      <c r="F72" s="38" t="s">
        <v>90</v>
      </c>
      <c r="G72" s="103">
        <v>41671</v>
      </c>
      <c r="H72" s="103">
        <v>41791</v>
      </c>
      <c r="I72" s="84"/>
      <c r="J72" s="48">
        <v>14973862</v>
      </c>
      <c r="K72" s="48">
        <v>14973862</v>
      </c>
      <c r="L72" s="69"/>
      <c r="M72" s="69"/>
      <c r="N72" s="48">
        <v>14973862</v>
      </c>
      <c r="O72" s="48">
        <v>13938344.060000001</v>
      </c>
      <c r="P72" s="48">
        <v>12334276.59</v>
      </c>
      <c r="Q72" s="43">
        <f t="shared" si="25"/>
        <v>14973862</v>
      </c>
      <c r="R72" s="44">
        <f t="shared" si="25"/>
        <v>14973862</v>
      </c>
      <c r="S72" s="44">
        <f t="shared" si="26"/>
        <v>14973862</v>
      </c>
      <c r="T72" s="43">
        <f t="shared" si="27"/>
        <v>13938344.060000001</v>
      </c>
      <c r="U72" s="44">
        <f t="shared" si="28"/>
        <v>12334276.59</v>
      </c>
      <c r="V72" s="44">
        <f t="shared" si="29"/>
        <v>12334276.59</v>
      </c>
      <c r="W72" s="43">
        <f t="shared" si="30"/>
        <v>12334276.59</v>
      </c>
      <c r="X72" s="46">
        <v>1</v>
      </c>
      <c r="Y72" s="111">
        <f>V72/O72</f>
        <v>0.88491692678161649</v>
      </c>
      <c r="Z72" s="38" t="s">
        <v>355</v>
      </c>
      <c r="AA72" s="38" t="s">
        <v>73</v>
      </c>
      <c r="AB72" s="38" t="s">
        <v>305</v>
      </c>
      <c r="AC72" s="109" t="s">
        <v>356</v>
      </c>
      <c r="AD72" s="38" t="s">
        <v>357</v>
      </c>
      <c r="AE72" s="38" t="s">
        <v>356</v>
      </c>
      <c r="AF72" s="48">
        <v>157482.68</v>
      </c>
      <c r="AG72" s="48"/>
      <c r="AH72" s="48">
        <v>2806171.08</v>
      </c>
      <c r="AI72" s="92" t="s">
        <v>309</v>
      </c>
      <c r="AJ72" s="50">
        <f t="shared" si="22"/>
        <v>1035517.9399999995</v>
      </c>
      <c r="AK72" s="50">
        <f t="shared" si="23"/>
        <v>1604067.4700000007</v>
      </c>
      <c r="AL72" s="43"/>
      <c r="AM72" s="43"/>
      <c r="AN72" s="43">
        <f>AJ72</f>
        <v>1035517.9399999995</v>
      </c>
      <c r="AO72" s="43">
        <f>1193000.62-AN72</f>
        <v>157482.68000000063</v>
      </c>
      <c r="AP72" s="51" t="s">
        <v>67</v>
      </c>
      <c r="AQ72" s="51" t="s">
        <v>67</v>
      </c>
      <c r="AR72" s="91" t="s">
        <v>128</v>
      </c>
      <c r="AS72" s="51" t="s">
        <v>108</v>
      </c>
      <c r="AT72" s="51"/>
      <c r="AU72" s="51"/>
      <c r="AV72" s="51"/>
      <c r="AW72" s="51"/>
      <c r="AX72" s="51"/>
    </row>
    <row r="73" spans="1:50" s="53" customFormat="1" ht="34.5" hidden="1" customHeight="1" x14ac:dyDescent="0.25">
      <c r="A73" s="36" t="s">
        <v>56</v>
      </c>
      <c r="B73" s="38">
        <v>2013</v>
      </c>
      <c r="C73" s="38" t="s">
        <v>87</v>
      </c>
      <c r="D73" s="92" t="s">
        <v>358</v>
      </c>
      <c r="E73" s="38" t="s">
        <v>59</v>
      </c>
      <c r="F73" s="38" t="s">
        <v>93</v>
      </c>
      <c r="G73" s="90">
        <v>41652</v>
      </c>
      <c r="H73" s="90">
        <v>41845</v>
      </c>
      <c r="I73" s="84"/>
      <c r="J73" s="48">
        <v>17000000</v>
      </c>
      <c r="K73" s="48">
        <v>17000000</v>
      </c>
      <c r="L73" s="69"/>
      <c r="M73" s="69"/>
      <c r="N73" s="48">
        <v>17000000</v>
      </c>
      <c r="O73" s="48">
        <f>16635320.94+332706.42</f>
        <v>16968027.359999999</v>
      </c>
      <c r="P73" s="48">
        <v>16837037.68</v>
      </c>
      <c r="Q73" s="44">
        <f t="shared" si="25"/>
        <v>17000000</v>
      </c>
      <c r="R73" s="44">
        <f t="shared" si="25"/>
        <v>17000000</v>
      </c>
      <c r="S73" s="44">
        <f t="shared" si="26"/>
        <v>17000000</v>
      </c>
      <c r="T73" s="43">
        <f t="shared" si="27"/>
        <v>16968027.359999999</v>
      </c>
      <c r="U73" s="44">
        <f t="shared" si="28"/>
        <v>16837037.68</v>
      </c>
      <c r="V73" s="44">
        <f t="shared" si="29"/>
        <v>16837037.68</v>
      </c>
      <c r="W73" s="43">
        <f t="shared" si="30"/>
        <v>16837037.68</v>
      </c>
      <c r="X73" s="111">
        <v>0.95</v>
      </c>
      <c r="Y73" s="111">
        <v>0.92869999999999997</v>
      </c>
      <c r="Z73" s="38" t="s">
        <v>359</v>
      </c>
      <c r="AA73" s="38" t="s">
        <v>93</v>
      </c>
      <c r="AB73" s="38" t="s">
        <v>360</v>
      </c>
      <c r="AC73" s="38" t="s">
        <v>361</v>
      </c>
      <c r="AD73" s="38" t="s">
        <v>362</v>
      </c>
      <c r="AE73" s="38" t="s">
        <v>363</v>
      </c>
      <c r="AF73" s="48">
        <v>896.27</v>
      </c>
      <c r="AG73" s="48">
        <v>0</v>
      </c>
      <c r="AH73" s="48">
        <v>2319668.5299999998</v>
      </c>
      <c r="AI73" s="38" t="s">
        <v>364</v>
      </c>
      <c r="AJ73" s="50">
        <f t="shared" si="22"/>
        <v>31972.640000000596</v>
      </c>
      <c r="AK73" s="50">
        <f t="shared" si="23"/>
        <v>130989.6799999997</v>
      </c>
      <c r="AL73" s="43"/>
      <c r="AM73" s="43"/>
      <c r="AN73" s="43"/>
      <c r="AO73" s="43"/>
      <c r="AP73" s="51" t="s">
        <v>273</v>
      </c>
      <c r="AQ73" s="51" t="s">
        <v>273</v>
      </c>
      <c r="AR73" s="91" t="s">
        <v>128</v>
      </c>
      <c r="AS73" s="51" t="s">
        <v>108</v>
      </c>
      <c r="AT73" s="51"/>
      <c r="AU73" s="51"/>
      <c r="AV73" s="51"/>
      <c r="AW73" s="51"/>
      <c r="AX73" s="51"/>
    </row>
    <row r="74" spans="1:50" s="53" customFormat="1" ht="33" hidden="1" customHeight="1" x14ac:dyDescent="0.25">
      <c r="A74" s="36" t="s">
        <v>56</v>
      </c>
      <c r="B74" s="38">
        <v>2013</v>
      </c>
      <c r="C74" s="38" t="s">
        <v>167</v>
      </c>
      <c r="D74" s="92" t="s">
        <v>365</v>
      </c>
      <c r="E74" s="38" t="s">
        <v>59</v>
      </c>
      <c r="F74" s="38" t="s">
        <v>167</v>
      </c>
      <c r="G74" s="90">
        <v>41675</v>
      </c>
      <c r="H74" s="90">
        <v>41820</v>
      </c>
      <c r="I74" s="84"/>
      <c r="J74" s="48">
        <v>6000000</v>
      </c>
      <c r="K74" s="48">
        <v>6000000</v>
      </c>
      <c r="L74" s="69"/>
      <c r="M74" s="69"/>
      <c r="N74" s="48">
        <v>6000000</v>
      </c>
      <c r="O74" s="48">
        <v>4020655.9</v>
      </c>
      <c r="P74" s="48">
        <v>3970655.9</v>
      </c>
      <c r="Q74" s="43">
        <f t="shared" si="25"/>
        <v>6000000</v>
      </c>
      <c r="R74" s="44">
        <f t="shared" si="25"/>
        <v>6000000</v>
      </c>
      <c r="S74" s="44">
        <f t="shared" si="26"/>
        <v>6000000</v>
      </c>
      <c r="T74" s="43">
        <f t="shared" si="27"/>
        <v>4020655.9</v>
      </c>
      <c r="U74" s="44">
        <f t="shared" si="28"/>
        <v>3970655.9</v>
      </c>
      <c r="V74" s="44">
        <f t="shared" si="29"/>
        <v>3970655.9</v>
      </c>
      <c r="W74" s="43">
        <f t="shared" si="30"/>
        <v>3970655.9</v>
      </c>
      <c r="X74" s="111">
        <v>1</v>
      </c>
      <c r="Y74" s="111">
        <v>1</v>
      </c>
      <c r="Z74" s="38" t="s">
        <v>366</v>
      </c>
      <c r="AA74" s="38" t="s">
        <v>347</v>
      </c>
      <c r="AB74" s="38" t="s">
        <v>348</v>
      </c>
      <c r="AC74" s="38" t="s">
        <v>367</v>
      </c>
      <c r="AD74" s="38" t="s">
        <v>368</v>
      </c>
      <c r="AE74" s="38" t="s">
        <v>369</v>
      </c>
      <c r="AF74" s="48">
        <v>233.15</v>
      </c>
      <c r="AG74" s="48">
        <v>0</v>
      </c>
      <c r="AH74" s="48">
        <v>50011.549999999625</v>
      </c>
      <c r="AI74" s="38" t="s">
        <v>370</v>
      </c>
      <c r="AJ74" s="50">
        <f t="shared" si="22"/>
        <v>1979344.1</v>
      </c>
      <c r="AK74" s="50">
        <f t="shared" si="23"/>
        <v>50000</v>
      </c>
      <c r="AL74" s="43"/>
      <c r="AM74" s="43"/>
      <c r="AN74" s="43"/>
      <c r="AO74" s="43"/>
      <c r="AP74" s="51" t="s">
        <v>67</v>
      </c>
      <c r="AQ74" s="51" t="s">
        <v>67</v>
      </c>
      <c r="AR74" s="91" t="s">
        <v>128</v>
      </c>
      <c r="AS74" s="51" t="s">
        <v>108</v>
      </c>
      <c r="AT74" s="51"/>
      <c r="AU74" s="51"/>
      <c r="AV74" s="51"/>
      <c r="AW74" s="51"/>
      <c r="AX74" s="51"/>
    </row>
    <row r="75" spans="1:50" s="53" customFormat="1" ht="60" hidden="1" customHeight="1" x14ac:dyDescent="0.25">
      <c r="A75" s="36" t="s">
        <v>56</v>
      </c>
      <c r="B75" s="38">
        <v>2013</v>
      </c>
      <c r="C75" s="38" t="s">
        <v>167</v>
      </c>
      <c r="D75" s="92" t="s">
        <v>371</v>
      </c>
      <c r="E75" s="38" t="s">
        <v>59</v>
      </c>
      <c r="F75" s="38" t="s">
        <v>167</v>
      </c>
      <c r="G75" s="90">
        <v>41708</v>
      </c>
      <c r="H75" s="90">
        <v>41827</v>
      </c>
      <c r="I75" s="84"/>
      <c r="J75" s="48">
        <v>5000000</v>
      </c>
      <c r="K75" s="48">
        <v>5000000</v>
      </c>
      <c r="L75" s="69"/>
      <c r="M75" s="69"/>
      <c r="N75" s="48">
        <v>5000000</v>
      </c>
      <c r="O75" s="48">
        <v>4917714.1500000004</v>
      </c>
      <c r="P75" s="48">
        <v>4917714.1500000004</v>
      </c>
      <c r="Q75" s="43">
        <f t="shared" si="25"/>
        <v>5000000</v>
      </c>
      <c r="R75" s="44">
        <f t="shared" si="25"/>
        <v>5000000</v>
      </c>
      <c r="S75" s="44">
        <f t="shared" si="26"/>
        <v>5000000</v>
      </c>
      <c r="T75" s="43">
        <f t="shared" si="27"/>
        <v>4917714.1500000004</v>
      </c>
      <c r="U75" s="44">
        <f t="shared" si="28"/>
        <v>4917714.1500000004</v>
      </c>
      <c r="V75" s="44">
        <f t="shared" si="29"/>
        <v>4917714.1500000004</v>
      </c>
      <c r="W75" s="43">
        <f t="shared" si="30"/>
        <v>4917714.1500000004</v>
      </c>
      <c r="X75" s="111">
        <v>1</v>
      </c>
      <c r="Y75" s="117">
        <v>1</v>
      </c>
      <c r="Z75" s="38" t="s">
        <v>372</v>
      </c>
      <c r="AA75" s="38" t="s">
        <v>347</v>
      </c>
      <c r="AB75" s="38" t="s">
        <v>348</v>
      </c>
      <c r="AC75" s="38" t="s">
        <v>367</v>
      </c>
      <c r="AD75" s="38" t="s">
        <v>314</v>
      </c>
      <c r="AE75" s="38" t="s">
        <v>373</v>
      </c>
      <c r="AF75" s="48">
        <v>57.55</v>
      </c>
      <c r="AG75" s="48">
        <v>0</v>
      </c>
      <c r="AH75" s="48">
        <v>82285.840000000739</v>
      </c>
      <c r="AI75" s="38" t="s">
        <v>374</v>
      </c>
      <c r="AJ75" s="50">
        <f t="shared" si="22"/>
        <v>82285.849999999627</v>
      </c>
      <c r="AK75" s="50">
        <f t="shared" si="23"/>
        <v>0</v>
      </c>
      <c r="AL75" s="43"/>
      <c r="AM75" s="43"/>
      <c r="AN75" s="43"/>
      <c r="AO75" s="43"/>
      <c r="AP75" s="51" t="s">
        <v>67</v>
      </c>
      <c r="AQ75" s="51" t="s">
        <v>67</v>
      </c>
      <c r="AR75" s="51" t="s">
        <v>68</v>
      </c>
      <c r="AS75" s="51"/>
      <c r="AT75" s="51" t="s">
        <v>69</v>
      </c>
      <c r="AU75" s="51" t="s">
        <v>69</v>
      </c>
      <c r="AV75" s="51"/>
      <c r="AW75" s="51"/>
      <c r="AX75" s="51"/>
    </row>
    <row r="76" spans="1:50" s="53" customFormat="1" ht="31.5" hidden="1" customHeight="1" x14ac:dyDescent="0.25">
      <c r="A76" s="36" t="s">
        <v>56</v>
      </c>
      <c r="B76" s="38">
        <v>2013</v>
      </c>
      <c r="C76" s="38" t="s">
        <v>87</v>
      </c>
      <c r="D76" s="92" t="s">
        <v>375</v>
      </c>
      <c r="E76" s="38" t="s">
        <v>59</v>
      </c>
      <c r="F76" s="38" t="s">
        <v>93</v>
      </c>
      <c r="G76" s="90">
        <v>41652</v>
      </c>
      <c r="H76" s="90">
        <v>41797</v>
      </c>
      <c r="I76" s="84"/>
      <c r="J76" s="48">
        <v>18000000</v>
      </c>
      <c r="K76" s="48">
        <v>18000000</v>
      </c>
      <c r="L76" s="69"/>
      <c r="M76" s="69"/>
      <c r="N76" s="48">
        <v>18000000</v>
      </c>
      <c r="O76" s="48">
        <v>17969717.52</v>
      </c>
      <c r="P76" s="48">
        <v>17135974.559999999</v>
      </c>
      <c r="Q76" s="44">
        <f t="shared" si="25"/>
        <v>18000000</v>
      </c>
      <c r="R76" s="44">
        <f t="shared" si="25"/>
        <v>18000000</v>
      </c>
      <c r="S76" s="44">
        <f t="shared" si="26"/>
        <v>18000000</v>
      </c>
      <c r="T76" s="43">
        <f>O76</f>
        <v>17969717.52</v>
      </c>
      <c r="U76" s="44">
        <f t="shared" si="28"/>
        <v>17135974.559999999</v>
      </c>
      <c r="V76" s="44">
        <f t="shared" si="29"/>
        <v>17135974.559999999</v>
      </c>
      <c r="W76" s="43">
        <f t="shared" si="30"/>
        <v>17135974.559999999</v>
      </c>
      <c r="X76" s="111">
        <v>1</v>
      </c>
      <c r="Y76" s="111">
        <v>0.95069999999999999</v>
      </c>
      <c r="Z76" s="38" t="s">
        <v>376</v>
      </c>
      <c r="AA76" s="38" t="s">
        <v>87</v>
      </c>
      <c r="AB76" s="38" t="s">
        <v>360</v>
      </c>
      <c r="AC76" s="38" t="s">
        <v>377</v>
      </c>
      <c r="AD76" s="38" t="s">
        <v>378</v>
      </c>
      <c r="AE76" s="38" t="s">
        <v>379</v>
      </c>
      <c r="AF76" s="48">
        <v>365.27</v>
      </c>
      <c r="AG76" s="48">
        <v>0</v>
      </c>
      <c r="AH76" s="48">
        <v>887723.29</v>
      </c>
      <c r="AI76" s="38" t="s">
        <v>380</v>
      </c>
      <c r="AJ76" s="50">
        <f t="shared" si="22"/>
        <v>30282.480000000447</v>
      </c>
      <c r="AK76" s="50">
        <f t="shared" si="23"/>
        <v>833742.96000000089</v>
      </c>
      <c r="AL76" s="43"/>
      <c r="AM76" s="43"/>
      <c r="AN76" s="43"/>
      <c r="AO76" s="43"/>
      <c r="AP76" s="51" t="s">
        <v>67</v>
      </c>
      <c r="AQ76" s="51" t="s">
        <v>67</v>
      </c>
      <c r="AR76" s="91" t="s">
        <v>128</v>
      </c>
      <c r="AS76" s="51" t="s">
        <v>108</v>
      </c>
      <c r="AT76" s="51"/>
      <c r="AU76" s="51"/>
      <c r="AV76" s="51"/>
      <c r="AW76" s="51"/>
      <c r="AX76" s="51"/>
    </row>
    <row r="77" spans="1:50" s="53" customFormat="1" ht="34.5" hidden="1" customHeight="1" x14ac:dyDescent="0.25">
      <c r="A77" s="38" t="s">
        <v>56</v>
      </c>
      <c r="B77" s="38">
        <v>2013</v>
      </c>
      <c r="C77" s="38" t="s">
        <v>106</v>
      </c>
      <c r="D77" s="92" t="s">
        <v>381</v>
      </c>
      <c r="E77" s="38"/>
      <c r="F77" s="38" t="s">
        <v>108</v>
      </c>
      <c r="G77" s="38"/>
      <c r="H77" s="38"/>
      <c r="I77" s="84"/>
      <c r="J77" s="48"/>
      <c r="K77" s="48"/>
      <c r="L77" s="69"/>
      <c r="M77" s="69"/>
      <c r="N77" s="48"/>
      <c r="O77" s="48"/>
      <c r="P77" s="48"/>
      <c r="Q77" s="48"/>
      <c r="R77" s="44"/>
      <c r="S77" s="44"/>
      <c r="T77" s="36"/>
      <c r="U77" s="44"/>
      <c r="V77" s="44"/>
      <c r="W77" s="43"/>
      <c r="X77" s="36"/>
      <c r="Y77" s="36" t="s">
        <v>318</v>
      </c>
      <c r="Z77" s="38"/>
      <c r="AA77" s="38"/>
      <c r="AB77" s="38" t="s">
        <v>305</v>
      </c>
      <c r="AC77" s="38" t="s">
        <v>382</v>
      </c>
      <c r="AD77" s="38" t="s">
        <v>383</v>
      </c>
      <c r="AE77" s="38" t="s">
        <v>384</v>
      </c>
      <c r="AF77" s="48">
        <v>182.33</v>
      </c>
      <c r="AG77" s="48">
        <v>0</v>
      </c>
      <c r="AH77" s="48">
        <v>638710.34</v>
      </c>
      <c r="AI77" s="38" t="s">
        <v>385</v>
      </c>
      <c r="AJ77" s="50"/>
      <c r="AK77" s="50"/>
      <c r="AL77" s="43"/>
      <c r="AM77" s="43"/>
      <c r="AN77" s="43">
        <v>272975.48</v>
      </c>
      <c r="AO77" s="43">
        <v>86651.72</v>
      </c>
      <c r="AP77" s="85"/>
      <c r="AQ77" s="51"/>
      <c r="AR77" s="51"/>
      <c r="AS77" s="51"/>
      <c r="AT77" s="51"/>
      <c r="AU77" s="51"/>
      <c r="AV77" s="51"/>
      <c r="AW77" s="51"/>
      <c r="AX77" s="51"/>
    </row>
    <row r="78" spans="1:50" s="53" customFormat="1" ht="60" hidden="1" customHeight="1" x14ac:dyDescent="0.25">
      <c r="A78" s="36" t="s">
        <v>56</v>
      </c>
      <c r="B78" s="38">
        <v>2013</v>
      </c>
      <c r="C78" s="38" t="s">
        <v>57</v>
      </c>
      <c r="D78" s="92" t="s">
        <v>386</v>
      </c>
      <c r="E78" s="38" t="s">
        <v>89</v>
      </c>
      <c r="F78" s="38" t="s">
        <v>108</v>
      </c>
      <c r="G78" s="39">
        <v>41680</v>
      </c>
      <c r="H78" s="39">
        <v>41869</v>
      </c>
      <c r="I78" s="84"/>
      <c r="J78" s="48">
        <v>2500000</v>
      </c>
      <c r="K78" s="48">
        <v>2500000</v>
      </c>
      <c r="L78" s="69"/>
      <c r="M78" s="69"/>
      <c r="N78" s="48">
        <v>2500000</v>
      </c>
      <c r="O78" s="48">
        <v>2441191</v>
      </c>
      <c r="P78" s="48">
        <v>2441191</v>
      </c>
      <c r="Q78" s="44">
        <f t="shared" si="25"/>
        <v>2500000</v>
      </c>
      <c r="R78" s="44">
        <f t="shared" si="25"/>
        <v>2500000</v>
      </c>
      <c r="S78" s="44">
        <f t="shared" si="26"/>
        <v>2500000</v>
      </c>
      <c r="T78" s="43">
        <f t="shared" ref="T78:T90" si="31">O78</f>
        <v>2441191</v>
      </c>
      <c r="U78" s="44">
        <f t="shared" ref="U78:U84" si="32">V78</f>
        <v>2441191</v>
      </c>
      <c r="V78" s="44">
        <f t="shared" ref="V78:V90" si="33">P78</f>
        <v>2441191</v>
      </c>
      <c r="W78" s="43">
        <f t="shared" ref="W78:W84" si="34">V78</f>
        <v>2441191</v>
      </c>
      <c r="X78" s="111">
        <v>1</v>
      </c>
      <c r="Y78" s="111">
        <v>1</v>
      </c>
      <c r="Z78" s="38" t="s">
        <v>387</v>
      </c>
      <c r="AA78" s="38" t="s">
        <v>61</v>
      </c>
      <c r="AB78" s="38"/>
      <c r="AC78" s="38"/>
      <c r="AD78" s="38"/>
      <c r="AE78" s="38"/>
      <c r="AF78" s="48"/>
      <c r="AG78" s="48"/>
      <c r="AH78" s="48"/>
      <c r="AI78" s="38"/>
      <c r="AJ78" s="50">
        <f t="shared" ref="AJ78:AJ84" si="35">K78-O78</f>
        <v>58809</v>
      </c>
      <c r="AK78" s="50">
        <f t="shared" ref="AK78:AK84" si="36">O78-P78</f>
        <v>0</v>
      </c>
      <c r="AL78" s="43"/>
      <c r="AM78" s="43"/>
      <c r="AN78" s="43"/>
      <c r="AO78" s="43"/>
      <c r="AP78" s="51" t="s">
        <v>67</v>
      </c>
      <c r="AQ78" s="51" t="s">
        <v>67</v>
      </c>
      <c r="AR78" s="51" t="s">
        <v>68</v>
      </c>
      <c r="AS78" s="51"/>
      <c r="AT78" s="51" t="s">
        <v>69</v>
      </c>
      <c r="AU78" s="51" t="s">
        <v>69</v>
      </c>
      <c r="AV78" s="51"/>
      <c r="AW78" s="51"/>
      <c r="AX78" s="51"/>
    </row>
    <row r="79" spans="1:50" s="53" customFormat="1" ht="75" hidden="1" customHeight="1" x14ac:dyDescent="0.25">
      <c r="A79" s="36" t="s">
        <v>56</v>
      </c>
      <c r="B79" s="38">
        <v>2013</v>
      </c>
      <c r="C79" s="38" t="s">
        <v>57</v>
      </c>
      <c r="D79" s="92" t="s">
        <v>388</v>
      </c>
      <c r="E79" s="38" t="s">
        <v>89</v>
      </c>
      <c r="F79" s="38" t="s">
        <v>108</v>
      </c>
      <c r="G79" s="39">
        <v>41778</v>
      </c>
      <c r="H79" s="39">
        <v>41869</v>
      </c>
      <c r="I79" s="84"/>
      <c r="J79" s="48">
        <v>2000000</v>
      </c>
      <c r="K79" s="48">
        <v>2000000</v>
      </c>
      <c r="L79" s="69"/>
      <c r="M79" s="69"/>
      <c r="N79" s="48">
        <v>2000000</v>
      </c>
      <c r="O79" s="48">
        <v>1998379.86</v>
      </c>
      <c r="P79" s="48">
        <v>1998379.85</v>
      </c>
      <c r="Q79" s="44">
        <f t="shared" si="25"/>
        <v>2000000</v>
      </c>
      <c r="R79" s="44">
        <f t="shared" si="25"/>
        <v>2000000</v>
      </c>
      <c r="S79" s="44">
        <f t="shared" si="26"/>
        <v>2000000</v>
      </c>
      <c r="T79" s="43">
        <f t="shared" si="31"/>
        <v>1998379.86</v>
      </c>
      <c r="U79" s="44">
        <f t="shared" si="32"/>
        <v>1998379.85</v>
      </c>
      <c r="V79" s="44">
        <f t="shared" si="33"/>
        <v>1998379.85</v>
      </c>
      <c r="W79" s="43">
        <f t="shared" si="34"/>
        <v>1998379.85</v>
      </c>
      <c r="X79" s="111">
        <v>1</v>
      </c>
      <c r="Y79" s="111">
        <v>1</v>
      </c>
      <c r="Z79" s="38" t="s">
        <v>389</v>
      </c>
      <c r="AA79" s="38" t="s">
        <v>61</v>
      </c>
      <c r="AB79" s="38"/>
      <c r="AC79" s="38"/>
      <c r="AD79" s="38"/>
      <c r="AE79" s="38"/>
      <c r="AF79" s="48"/>
      <c r="AG79" s="48"/>
      <c r="AH79" s="48"/>
      <c r="AI79" s="38"/>
      <c r="AJ79" s="50">
        <f t="shared" si="35"/>
        <v>1620.1399999998976</v>
      </c>
      <c r="AK79" s="50">
        <f t="shared" si="36"/>
        <v>1.0000000009313226E-2</v>
      </c>
      <c r="AL79" s="43"/>
      <c r="AM79" s="43"/>
      <c r="AN79" s="43"/>
      <c r="AO79" s="43"/>
      <c r="AP79" s="51" t="s">
        <v>67</v>
      </c>
      <c r="AQ79" s="51" t="s">
        <v>67</v>
      </c>
      <c r="AR79" s="51" t="s">
        <v>68</v>
      </c>
      <c r="AS79" s="51"/>
      <c r="AT79" s="51" t="s">
        <v>69</v>
      </c>
      <c r="AU79" s="51" t="s">
        <v>69</v>
      </c>
      <c r="AV79" s="51"/>
      <c r="AW79" s="51"/>
      <c r="AX79" s="51"/>
    </row>
    <row r="80" spans="1:50" s="53" customFormat="1" ht="45" hidden="1" customHeight="1" x14ac:dyDescent="0.25">
      <c r="A80" s="36" t="s">
        <v>56</v>
      </c>
      <c r="B80" s="38">
        <v>2013</v>
      </c>
      <c r="C80" s="38" t="s">
        <v>57</v>
      </c>
      <c r="D80" s="92" t="s">
        <v>390</v>
      </c>
      <c r="E80" s="38" t="s">
        <v>89</v>
      </c>
      <c r="F80" s="38" t="s">
        <v>108</v>
      </c>
      <c r="G80" s="39">
        <v>41639</v>
      </c>
      <c r="H80" s="39">
        <v>41911</v>
      </c>
      <c r="I80" s="84"/>
      <c r="J80" s="48">
        <v>1000000</v>
      </c>
      <c r="K80" s="48">
        <v>1000000</v>
      </c>
      <c r="L80" s="69"/>
      <c r="M80" s="69"/>
      <c r="N80" s="48">
        <v>1000000</v>
      </c>
      <c r="O80" s="48">
        <v>999243.72</v>
      </c>
      <c r="P80" s="48">
        <v>999243.72</v>
      </c>
      <c r="Q80" s="44">
        <f t="shared" si="25"/>
        <v>1000000</v>
      </c>
      <c r="R80" s="44">
        <f t="shared" si="25"/>
        <v>1000000</v>
      </c>
      <c r="S80" s="44">
        <f t="shared" si="26"/>
        <v>1000000</v>
      </c>
      <c r="T80" s="43">
        <f t="shared" si="31"/>
        <v>999243.72</v>
      </c>
      <c r="U80" s="44">
        <f t="shared" si="32"/>
        <v>999243.72</v>
      </c>
      <c r="V80" s="44">
        <f t="shared" si="33"/>
        <v>999243.72</v>
      </c>
      <c r="W80" s="43">
        <f t="shared" si="34"/>
        <v>999243.72</v>
      </c>
      <c r="X80" s="111">
        <v>1</v>
      </c>
      <c r="Y80" s="111">
        <v>1</v>
      </c>
      <c r="Z80" s="38" t="s">
        <v>391</v>
      </c>
      <c r="AA80" s="38" t="s">
        <v>61</v>
      </c>
      <c r="AB80" s="38"/>
      <c r="AC80" s="38"/>
      <c r="AD80" s="38"/>
      <c r="AE80" s="38"/>
      <c r="AF80" s="48"/>
      <c r="AG80" s="48"/>
      <c r="AH80" s="48"/>
      <c r="AI80" s="38"/>
      <c r="AJ80" s="50">
        <f t="shared" si="35"/>
        <v>756.28000000002794</v>
      </c>
      <c r="AK80" s="50">
        <f t="shared" si="36"/>
        <v>0</v>
      </c>
      <c r="AL80" s="43"/>
      <c r="AM80" s="43"/>
      <c r="AN80" s="43"/>
      <c r="AO80" s="43"/>
      <c r="AP80" s="51" t="s">
        <v>67</v>
      </c>
      <c r="AQ80" s="51" t="s">
        <v>67</v>
      </c>
      <c r="AR80" s="51" t="s">
        <v>68</v>
      </c>
      <c r="AS80" s="51"/>
      <c r="AT80" s="51" t="s">
        <v>69</v>
      </c>
      <c r="AU80" s="51" t="s">
        <v>69</v>
      </c>
      <c r="AV80" s="51"/>
      <c r="AW80" s="51"/>
      <c r="AX80" s="51"/>
    </row>
    <row r="81" spans="1:50" s="53" customFormat="1" ht="45" hidden="1" customHeight="1" x14ac:dyDescent="0.25">
      <c r="A81" s="36" t="s">
        <v>56</v>
      </c>
      <c r="B81" s="38">
        <v>2013</v>
      </c>
      <c r="C81" s="38" t="s">
        <v>57</v>
      </c>
      <c r="D81" s="92" t="s">
        <v>392</v>
      </c>
      <c r="E81" s="38" t="s">
        <v>89</v>
      </c>
      <c r="F81" s="38" t="s">
        <v>108</v>
      </c>
      <c r="G81" s="39">
        <v>41719</v>
      </c>
      <c r="H81" s="39">
        <v>41845</v>
      </c>
      <c r="I81" s="84"/>
      <c r="J81" s="48">
        <v>500000</v>
      </c>
      <c r="K81" s="48">
        <v>500000</v>
      </c>
      <c r="L81" s="69"/>
      <c r="M81" s="69"/>
      <c r="N81" s="48">
        <v>500000</v>
      </c>
      <c r="O81" s="48">
        <v>493000</v>
      </c>
      <c r="P81" s="48">
        <v>493000</v>
      </c>
      <c r="Q81" s="44">
        <f t="shared" si="25"/>
        <v>500000</v>
      </c>
      <c r="R81" s="44">
        <f t="shared" si="25"/>
        <v>500000</v>
      </c>
      <c r="S81" s="44">
        <f t="shared" si="26"/>
        <v>500000</v>
      </c>
      <c r="T81" s="43">
        <f t="shared" si="31"/>
        <v>493000</v>
      </c>
      <c r="U81" s="44">
        <f t="shared" si="32"/>
        <v>493000</v>
      </c>
      <c r="V81" s="44">
        <f t="shared" si="33"/>
        <v>493000</v>
      </c>
      <c r="W81" s="43">
        <f t="shared" si="34"/>
        <v>493000</v>
      </c>
      <c r="X81" s="111">
        <v>1</v>
      </c>
      <c r="Y81" s="111">
        <v>1</v>
      </c>
      <c r="Z81" s="38" t="s">
        <v>393</v>
      </c>
      <c r="AA81" s="38" t="s">
        <v>61</v>
      </c>
      <c r="AB81" s="38"/>
      <c r="AC81" s="38"/>
      <c r="AD81" s="38"/>
      <c r="AE81" s="38"/>
      <c r="AF81" s="48"/>
      <c r="AG81" s="48"/>
      <c r="AH81" s="48"/>
      <c r="AI81" s="38"/>
      <c r="AJ81" s="50">
        <f t="shared" si="35"/>
        <v>7000</v>
      </c>
      <c r="AK81" s="50">
        <f t="shared" si="36"/>
        <v>0</v>
      </c>
      <c r="AL81" s="43"/>
      <c r="AM81" s="43"/>
      <c r="AN81" s="43"/>
      <c r="AO81" s="43"/>
      <c r="AP81" s="51" t="s">
        <v>67</v>
      </c>
      <c r="AQ81" s="51" t="s">
        <v>67</v>
      </c>
      <c r="AR81" s="51" t="s">
        <v>68</v>
      </c>
      <c r="AS81" s="51"/>
      <c r="AT81" s="51" t="s">
        <v>69</v>
      </c>
      <c r="AU81" s="51" t="s">
        <v>69</v>
      </c>
      <c r="AV81" s="51"/>
      <c r="AW81" s="51"/>
      <c r="AX81" s="51"/>
    </row>
    <row r="82" spans="1:50" s="53" customFormat="1" ht="30" hidden="1" customHeight="1" x14ac:dyDescent="0.25">
      <c r="A82" s="36" t="s">
        <v>56</v>
      </c>
      <c r="B82" s="38">
        <v>2013</v>
      </c>
      <c r="C82" s="38" t="s">
        <v>57</v>
      </c>
      <c r="D82" s="92" t="s">
        <v>394</v>
      </c>
      <c r="E82" s="38" t="s">
        <v>89</v>
      </c>
      <c r="F82" s="38" t="s">
        <v>108</v>
      </c>
      <c r="G82" s="39">
        <v>41701</v>
      </c>
      <c r="H82" s="39">
        <v>41873</v>
      </c>
      <c r="I82" s="84"/>
      <c r="J82" s="48">
        <v>1000000</v>
      </c>
      <c r="K82" s="48">
        <v>1000000</v>
      </c>
      <c r="L82" s="69"/>
      <c r="M82" s="69"/>
      <c r="N82" s="48">
        <v>1000000</v>
      </c>
      <c r="O82" s="48">
        <v>997600</v>
      </c>
      <c r="P82" s="48">
        <v>997600</v>
      </c>
      <c r="Q82" s="44">
        <f t="shared" si="25"/>
        <v>1000000</v>
      </c>
      <c r="R82" s="44">
        <f t="shared" si="25"/>
        <v>1000000</v>
      </c>
      <c r="S82" s="44">
        <f t="shared" si="26"/>
        <v>1000000</v>
      </c>
      <c r="T82" s="43">
        <f t="shared" si="31"/>
        <v>997600</v>
      </c>
      <c r="U82" s="44">
        <f t="shared" si="32"/>
        <v>997600</v>
      </c>
      <c r="V82" s="44">
        <f t="shared" si="33"/>
        <v>997600</v>
      </c>
      <c r="W82" s="43">
        <f t="shared" si="34"/>
        <v>997600</v>
      </c>
      <c r="X82" s="111">
        <v>1</v>
      </c>
      <c r="Y82" s="111">
        <v>1</v>
      </c>
      <c r="Z82" s="38" t="s">
        <v>395</v>
      </c>
      <c r="AA82" s="38" t="s">
        <v>61</v>
      </c>
      <c r="AB82" s="38"/>
      <c r="AC82" s="38"/>
      <c r="AD82" s="38"/>
      <c r="AE82" s="38"/>
      <c r="AF82" s="48"/>
      <c r="AG82" s="48"/>
      <c r="AH82" s="48"/>
      <c r="AI82" s="38"/>
      <c r="AJ82" s="50">
        <f t="shared" si="35"/>
        <v>2400</v>
      </c>
      <c r="AK82" s="50">
        <f t="shared" si="36"/>
        <v>0</v>
      </c>
      <c r="AL82" s="43"/>
      <c r="AM82" s="43"/>
      <c r="AN82" s="43"/>
      <c r="AO82" s="43"/>
      <c r="AP82" s="51" t="s">
        <v>67</v>
      </c>
      <c r="AQ82" s="51" t="s">
        <v>67</v>
      </c>
      <c r="AR82" s="51" t="s">
        <v>68</v>
      </c>
      <c r="AS82" s="51"/>
      <c r="AT82" s="51" t="s">
        <v>69</v>
      </c>
      <c r="AU82" s="51" t="s">
        <v>69</v>
      </c>
      <c r="AV82" s="51"/>
      <c r="AW82" s="51"/>
      <c r="AX82" s="51"/>
    </row>
    <row r="83" spans="1:50" s="53" customFormat="1" ht="30" hidden="1" customHeight="1" x14ac:dyDescent="0.25">
      <c r="A83" s="36" t="s">
        <v>56</v>
      </c>
      <c r="B83" s="38">
        <v>2013</v>
      </c>
      <c r="C83" s="38" t="s">
        <v>57</v>
      </c>
      <c r="D83" s="92" t="s">
        <v>396</v>
      </c>
      <c r="E83" s="38" t="s">
        <v>89</v>
      </c>
      <c r="F83" s="38" t="s">
        <v>108</v>
      </c>
      <c r="G83" s="39">
        <v>41670</v>
      </c>
      <c r="H83" s="39">
        <v>41719</v>
      </c>
      <c r="I83" s="84"/>
      <c r="J83" s="48">
        <v>1250000</v>
      </c>
      <c r="K83" s="48">
        <v>1250000</v>
      </c>
      <c r="L83" s="69"/>
      <c r="M83" s="69"/>
      <c r="N83" s="48">
        <v>1250000</v>
      </c>
      <c r="O83" s="48">
        <v>1070000</v>
      </c>
      <c r="P83" s="48">
        <v>1070000</v>
      </c>
      <c r="Q83" s="43">
        <f>J83</f>
        <v>1250000</v>
      </c>
      <c r="R83" s="44">
        <f t="shared" ref="R83" si="37">K83</f>
        <v>1250000</v>
      </c>
      <c r="S83" s="44">
        <f t="shared" si="26"/>
        <v>1250000</v>
      </c>
      <c r="T83" s="43">
        <f t="shared" si="31"/>
        <v>1070000</v>
      </c>
      <c r="U83" s="44">
        <f t="shared" si="32"/>
        <v>1070000</v>
      </c>
      <c r="V83" s="44">
        <f t="shared" si="33"/>
        <v>1070000</v>
      </c>
      <c r="W83" s="43">
        <f t="shared" si="34"/>
        <v>1070000</v>
      </c>
      <c r="X83" s="111">
        <v>1</v>
      </c>
      <c r="Y83" s="111">
        <v>1</v>
      </c>
      <c r="Z83" s="38" t="s">
        <v>397</v>
      </c>
      <c r="AA83" s="38" t="s">
        <v>61</v>
      </c>
      <c r="AB83" s="38"/>
      <c r="AC83" s="38"/>
      <c r="AD83" s="38"/>
      <c r="AE83" s="38"/>
      <c r="AF83" s="48"/>
      <c r="AG83" s="48"/>
      <c r="AH83" s="48"/>
      <c r="AI83" s="38"/>
      <c r="AJ83" s="50">
        <f t="shared" si="35"/>
        <v>180000</v>
      </c>
      <c r="AK83" s="50">
        <f t="shared" si="36"/>
        <v>0</v>
      </c>
      <c r="AL83" s="43"/>
      <c r="AM83" s="43"/>
      <c r="AN83" s="43"/>
      <c r="AO83" s="43"/>
      <c r="AP83" s="51" t="s">
        <v>67</v>
      </c>
      <c r="AQ83" s="51" t="s">
        <v>67</v>
      </c>
      <c r="AR83" s="51" t="s">
        <v>68</v>
      </c>
      <c r="AS83" s="51"/>
      <c r="AT83" s="51" t="s">
        <v>69</v>
      </c>
      <c r="AU83" s="51" t="s">
        <v>69</v>
      </c>
      <c r="AV83" s="51"/>
      <c r="AW83" s="51"/>
      <c r="AX83" s="51"/>
    </row>
    <row r="84" spans="1:50" s="53" customFormat="1" ht="54.75" hidden="1" customHeight="1" x14ac:dyDescent="0.25">
      <c r="A84" s="54" t="s">
        <v>56</v>
      </c>
      <c r="B84" s="55">
        <v>2013</v>
      </c>
      <c r="C84" s="55" t="s">
        <v>57</v>
      </c>
      <c r="D84" s="101" t="s">
        <v>398</v>
      </c>
      <c r="E84" s="55" t="s">
        <v>89</v>
      </c>
      <c r="F84" s="55" t="s">
        <v>108</v>
      </c>
      <c r="G84" s="118">
        <v>41670</v>
      </c>
      <c r="H84" s="118">
        <v>41908</v>
      </c>
      <c r="I84" s="66"/>
      <c r="J84" s="62">
        <v>2600000</v>
      </c>
      <c r="K84" s="62">
        <v>2600000</v>
      </c>
      <c r="L84" s="119"/>
      <c r="M84" s="75"/>
      <c r="N84" s="62">
        <v>2600000</v>
      </c>
      <c r="O84" s="48">
        <v>2581000</v>
      </c>
      <c r="P84" s="48">
        <f>1287600+1293400</f>
        <v>2581000</v>
      </c>
      <c r="Q84" s="62">
        <f>J84</f>
        <v>2600000</v>
      </c>
      <c r="R84" s="62">
        <f>K84</f>
        <v>2600000</v>
      </c>
      <c r="S84" s="44">
        <f>N84</f>
        <v>2600000</v>
      </c>
      <c r="T84" s="43">
        <f t="shared" si="31"/>
        <v>2581000</v>
      </c>
      <c r="U84" s="44">
        <f t="shared" si="32"/>
        <v>2581000</v>
      </c>
      <c r="V84" s="44">
        <f t="shared" si="33"/>
        <v>2581000</v>
      </c>
      <c r="W84" s="43">
        <f t="shared" si="34"/>
        <v>2581000</v>
      </c>
      <c r="X84" s="111">
        <v>1</v>
      </c>
      <c r="Y84" s="111">
        <v>0.93</v>
      </c>
      <c r="Z84" s="55" t="s">
        <v>399</v>
      </c>
      <c r="AA84" s="55" t="s">
        <v>61</v>
      </c>
      <c r="AB84" s="38"/>
      <c r="AC84" s="38"/>
      <c r="AD84" s="38"/>
      <c r="AE84" s="38"/>
      <c r="AF84" s="48"/>
      <c r="AG84" s="48"/>
      <c r="AH84" s="48"/>
      <c r="AI84" s="38"/>
      <c r="AJ84" s="50">
        <f t="shared" si="35"/>
        <v>19000</v>
      </c>
      <c r="AK84" s="50">
        <f t="shared" si="36"/>
        <v>0</v>
      </c>
      <c r="AL84" s="43"/>
      <c r="AM84" s="43"/>
      <c r="AN84" s="43"/>
      <c r="AO84" s="43"/>
      <c r="AP84" s="51" t="s">
        <v>67</v>
      </c>
      <c r="AQ84" s="51" t="s">
        <v>67</v>
      </c>
      <c r="AR84" s="51" t="s">
        <v>68</v>
      </c>
      <c r="AS84" s="51"/>
      <c r="AT84" s="51" t="s">
        <v>69</v>
      </c>
      <c r="AU84" s="51" t="s">
        <v>69</v>
      </c>
      <c r="AV84" s="51"/>
      <c r="AW84" s="51"/>
      <c r="AX84" s="51"/>
    </row>
    <row r="85" spans="1:50" s="53" customFormat="1" ht="55.5" hidden="1" customHeight="1" x14ac:dyDescent="0.25">
      <c r="A85" s="65"/>
      <c r="B85" s="66"/>
      <c r="C85" s="66"/>
      <c r="D85" s="102"/>
      <c r="E85" s="66"/>
      <c r="F85" s="66"/>
      <c r="G85" s="66"/>
      <c r="H85" s="66"/>
      <c r="I85" s="66"/>
      <c r="J85" s="75"/>
      <c r="K85" s="75"/>
      <c r="L85" s="119"/>
      <c r="M85" s="75"/>
      <c r="N85" s="75"/>
      <c r="O85" s="69">
        <v>0</v>
      </c>
      <c r="P85" s="69">
        <v>0</v>
      </c>
      <c r="Q85" s="65"/>
      <c r="R85" s="65"/>
      <c r="S85" s="70">
        <v>0</v>
      </c>
      <c r="T85" s="70">
        <f t="shared" si="31"/>
        <v>0</v>
      </c>
      <c r="U85" s="70">
        <v>0</v>
      </c>
      <c r="V85" s="70">
        <f t="shared" si="33"/>
        <v>0</v>
      </c>
      <c r="W85" s="70">
        <v>0</v>
      </c>
      <c r="X85" s="83">
        <v>0.98</v>
      </c>
      <c r="Y85" s="83">
        <v>0.98</v>
      </c>
      <c r="Z85" s="66"/>
      <c r="AA85" s="66"/>
      <c r="AB85" s="84"/>
      <c r="AC85" s="84"/>
      <c r="AD85" s="84"/>
      <c r="AE85" s="84"/>
      <c r="AF85" s="69"/>
      <c r="AG85" s="69"/>
      <c r="AH85" s="69"/>
      <c r="AI85" s="84"/>
      <c r="AJ85" s="84"/>
      <c r="AK85" s="84"/>
      <c r="AL85" s="43"/>
      <c r="AM85" s="43"/>
      <c r="AN85" s="43"/>
      <c r="AO85" s="43"/>
      <c r="AP85" s="85"/>
      <c r="AQ85" s="85"/>
      <c r="AR85" s="51"/>
      <c r="AS85" s="51"/>
      <c r="AT85" s="51"/>
      <c r="AU85" s="51"/>
      <c r="AV85" s="51"/>
      <c r="AW85" s="51"/>
      <c r="AX85" s="51"/>
    </row>
    <row r="86" spans="1:50" s="53" customFormat="1" ht="30" hidden="1" customHeight="1" x14ac:dyDescent="0.25">
      <c r="A86" s="36" t="s">
        <v>56</v>
      </c>
      <c r="B86" s="38">
        <v>2013</v>
      </c>
      <c r="C86" s="38" t="s">
        <v>167</v>
      </c>
      <c r="D86" s="92" t="s">
        <v>400</v>
      </c>
      <c r="E86" s="38" t="s">
        <v>89</v>
      </c>
      <c r="F86" s="38" t="s">
        <v>108</v>
      </c>
      <c r="G86" s="90">
        <v>41654</v>
      </c>
      <c r="H86" s="90">
        <v>41744</v>
      </c>
      <c r="I86" s="84"/>
      <c r="J86" s="48">
        <v>300000</v>
      </c>
      <c r="K86" s="48">
        <v>300000</v>
      </c>
      <c r="L86" s="69"/>
      <c r="M86" s="69"/>
      <c r="N86" s="48">
        <v>300000</v>
      </c>
      <c r="O86" s="48">
        <v>296609</v>
      </c>
      <c r="P86" s="48">
        <v>296609.95</v>
      </c>
      <c r="Q86" s="43">
        <f t="shared" ref="Q86:R90" si="38">J86</f>
        <v>300000</v>
      </c>
      <c r="R86" s="44">
        <f t="shared" si="38"/>
        <v>300000</v>
      </c>
      <c r="S86" s="44">
        <f t="shared" ref="S86:S91" si="39">R86</f>
        <v>300000</v>
      </c>
      <c r="T86" s="43">
        <f t="shared" si="31"/>
        <v>296609</v>
      </c>
      <c r="U86" s="44">
        <f t="shared" ref="U86:U90" si="40">V86</f>
        <v>296609.95</v>
      </c>
      <c r="V86" s="44">
        <f t="shared" si="33"/>
        <v>296609.95</v>
      </c>
      <c r="W86" s="43">
        <f t="shared" ref="W86:W91" si="41">V86</f>
        <v>296609.95</v>
      </c>
      <c r="X86" s="111">
        <v>1</v>
      </c>
      <c r="Y86" s="111">
        <v>1</v>
      </c>
      <c r="Z86" s="38" t="s">
        <v>401</v>
      </c>
      <c r="AA86" s="38" t="s">
        <v>347</v>
      </c>
      <c r="AB86" s="38"/>
      <c r="AC86" s="38"/>
      <c r="AD86" s="38"/>
      <c r="AE86" s="38"/>
      <c r="AF86" s="48"/>
      <c r="AG86" s="48"/>
      <c r="AH86" s="48"/>
      <c r="AI86" s="38"/>
      <c r="AJ86" s="50">
        <f t="shared" ref="AJ86:AJ91" si="42">K86-O86</f>
        <v>3391</v>
      </c>
      <c r="AK86" s="50">
        <f t="shared" ref="AK86:AK91" si="43">O86-P86</f>
        <v>-0.95000000001164153</v>
      </c>
      <c r="AL86" s="43"/>
      <c r="AM86" s="43"/>
      <c r="AN86" s="43"/>
      <c r="AO86" s="43"/>
      <c r="AP86" s="51" t="s">
        <v>67</v>
      </c>
      <c r="AQ86" s="51" t="s">
        <v>67</v>
      </c>
      <c r="AR86" s="51" t="s">
        <v>68</v>
      </c>
      <c r="AS86" s="51"/>
      <c r="AT86" s="51" t="s">
        <v>69</v>
      </c>
      <c r="AU86" s="51" t="s">
        <v>69</v>
      </c>
      <c r="AV86" s="51"/>
      <c r="AW86" s="51"/>
      <c r="AX86" s="51"/>
    </row>
    <row r="87" spans="1:50" s="53" customFormat="1" ht="39" hidden="1" customHeight="1" x14ac:dyDescent="0.25">
      <c r="A87" s="36" t="s">
        <v>56</v>
      </c>
      <c r="B87" s="38">
        <v>2013</v>
      </c>
      <c r="C87" s="38" t="s">
        <v>167</v>
      </c>
      <c r="D87" s="92" t="s">
        <v>402</v>
      </c>
      <c r="E87" s="38" t="s">
        <v>222</v>
      </c>
      <c r="F87" s="38" t="s">
        <v>167</v>
      </c>
      <c r="G87" s="103">
        <v>41609</v>
      </c>
      <c r="H87" s="103">
        <v>41640</v>
      </c>
      <c r="I87" s="84"/>
      <c r="J87" s="48">
        <v>18000000</v>
      </c>
      <c r="K87" s="48">
        <v>18000000</v>
      </c>
      <c r="L87" s="69"/>
      <c r="M87" s="69"/>
      <c r="N87" s="48">
        <v>18000000</v>
      </c>
      <c r="O87" s="48">
        <v>18000000</v>
      </c>
      <c r="P87" s="48">
        <v>18000000</v>
      </c>
      <c r="Q87" s="43">
        <f t="shared" si="38"/>
        <v>18000000</v>
      </c>
      <c r="R87" s="44">
        <f t="shared" si="38"/>
        <v>18000000</v>
      </c>
      <c r="S87" s="44">
        <f t="shared" si="39"/>
        <v>18000000</v>
      </c>
      <c r="T87" s="43">
        <f t="shared" si="31"/>
        <v>18000000</v>
      </c>
      <c r="U87" s="44">
        <f t="shared" si="40"/>
        <v>18000000</v>
      </c>
      <c r="V87" s="44">
        <f t="shared" si="33"/>
        <v>18000000</v>
      </c>
      <c r="W87" s="43">
        <f t="shared" si="41"/>
        <v>18000000</v>
      </c>
      <c r="X87" s="111">
        <v>1</v>
      </c>
      <c r="Y87" s="111">
        <v>1</v>
      </c>
      <c r="Z87" s="38" t="s">
        <v>403</v>
      </c>
      <c r="AA87" s="38" t="s">
        <v>347</v>
      </c>
      <c r="AB87" s="38" t="s">
        <v>348</v>
      </c>
      <c r="AC87" s="94">
        <v>790000162612</v>
      </c>
      <c r="AD87" s="38" t="s">
        <v>404</v>
      </c>
      <c r="AE87" s="38" t="s">
        <v>405</v>
      </c>
      <c r="AF87" s="48">
        <v>517.5</v>
      </c>
      <c r="AG87" s="48">
        <v>0</v>
      </c>
      <c r="AH87" s="48">
        <v>0</v>
      </c>
      <c r="AI87" s="38" t="s">
        <v>406</v>
      </c>
      <c r="AJ87" s="50">
        <f t="shared" si="42"/>
        <v>0</v>
      </c>
      <c r="AK87" s="50">
        <f t="shared" si="43"/>
        <v>0</v>
      </c>
      <c r="AL87" s="43"/>
      <c r="AM87" s="43"/>
      <c r="AN87" s="43"/>
      <c r="AO87" s="43"/>
      <c r="AP87" s="51" t="s">
        <v>67</v>
      </c>
      <c r="AQ87" s="51" t="s">
        <v>67</v>
      </c>
      <c r="AR87" s="91" t="s">
        <v>407</v>
      </c>
      <c r="AS87" s="51" t="s">
        <v>108</v>
      </c>
      <c r="AT87" s="51"/>
      <c r="AU87" s="51"/>
      <c r="AV87" s="51"/>
      <c r="AW87" s="51"/>
      <c r="AX87" s="51"/>
    </row>
    <row r="88" spans="1:50" s="53" customFormat="1" ht="60" hidden="1" customHeight="1" x14ac:dyDescent="0.25">
      <c r="A88" s="36" t="s">
        <v>56</v>
      </c>
      <c r="B88" s="38">
        <v>2013</v>
      </c>
      <c r="C88" s="38" t="s">
        <v>70</v>
      </c>
      <c r="D88" s="92" t="s">
        <v>408</v>
      </c>
      <c r="E88" s="38" t="s">
        <v>59</v>
      </c>
      <c r="F88" s="38" t="s">
        <v>90</v>
      </c>
      <c r="G88" s="95">
        <v>41654</v>
      </c>
      <c r="H88" s="95">
        <v>41831</v>
      </c>
      <c r="I88" s="84"/>
      <c r="J88" s="48">
        <v>3000000</v>
      </c>
      <c r="K88" s="41">
        <v>3000000</v>
      </c>
      <c r="L88" s="69"/>
      <c r="M88" s="69"/>
      <c r="N88" s="48">
        <v>3000000</v>
      </c>
      <c r="O88" s="48">
        <v>3000000</v>
      </c>
      <c r="P88" s="48">
        <v>3000000</v>
      </c>
      <c r="Q88" s="43">
        <f t="shared" si="38"/>
        <v>3000000</v>
      </c>
      <c r="R88" s="44">
        <f t="shared" si="38"/>
        <v>3000000</v>
      </c>
      <c r="S88" s="44">
        <f t="shared" si="39"/>
        <v>3000000</v>
      </c>
      <c r="T88" s="43">
        <f t="shared" si="31"/>
        <v>3000000</v>
      </c>
      <c r="U88" s="44">
        <f t="shared" si="40"/>
        <v>3000000</v>
      </c>
      <c r="V88" s="44">
        <f t="shared" si="33"/>
        <v>3000000</v>
      </c>
      <c r="W88" s="43">
        <f t="shared" si="41"/>
        <v>3000000</v>
      </c>
      <c r="X88" s="111">
        <v>1</v>
      </c>
      <c r="Y88" s="111">
        <f>V88/O88</f>
        <v>1</v>
      </c>
      <c r="Z88" s="38" t="s">
        <v>409</v>
      </c>
      <c r="AA88" s="38" t="s">
        <v>70</v>
      </c>
      <c r="AB88" s="38" t="s">
        <v>305</v>
      </c>
      <c r="AC88" s="109" t="s">
        <v>410</v>
      </c>
      <c r="AD88" s="38" t="s">
        <v>357</v>
      </c>
      <c r="AE88" s="109" t="s">
        <v>411</v>
      </c>
      <c r="AF88" s="48">
        <v>19981.66</v>
      </c>
      <c r="AG88" s="48">
        <v>0</v>
      </c>
      <c r="AH88" s="48">
        <v>319571.37</v>
      </c>
      <c r="AI88" s="92" t="s">
        <v>412</v>
      </c>
      <c r="AJ88" s="50">
        <f t="shared" si="42"/>
        <v>0</v>
      </c>
      <c r="AK88" s="50">
        <f t="shared" si="43"/>
        <v>0</v>
      </c>
      <c r="AL88" s="43"/>
      <c r="AM88" s="43"/>
      <c r="AN88" s="43"/>
      <c r="AO88" s="43"/>
      <c r="AP88" s="51" t="s">
        <v>67</v>
      </c>
      <c r="AQ88" s="51" t="s">
        <v>67</v>
      </c>
      <c r="AR88" s="91" t="s">
        <v>407</v>
      </c>
      <c r="AS88" s="51" t="s">
        <v>108</v>
      </c>
      <c r="AT88" s="51"/>
      <c r="AU88" s="51"/>
      <c r="AV88" s="51"/>
      <c r="AW88" s="51"/>
      <c r="AX88" s="51"/>
    </row>
    <row r="89" spans="1:50" s="53" customFormat="1" ht="64.5" hidden="1" customHeight="1" x14ac:dyDescent="0.25">
      <c r="A89" s="36" t="s">
        <v>56</v>
      </c>
      <c r="B89" s="38">
        <v>2013</v>
      </c>
      <c r="C89" s="38" t="s">
        <v>57</v>
      </c>
      <c r="D89" s="92" t="s">
        <v>413</v>
      </c>
      <c r="E89" s="38" t="s">
        <v>59</v>
      </c>
      <c r="F89" s="38" t="s">
        <v>61</v>
      </c>
      <c r="G89" s="103">
        <v>41609</v>
      </c>
      <c r="H89" s="103">
        <v>41791</v>
      </c>
      <c r="I89" s="84"/>
      <c r="J89" s="48">
        <v>1900000</v>
      </c>
      <c r="K89" s="48">
        <v>1900000</v>
      </c>
      <c r="L89" s="69"/>
      <c r="M89" s="69"/>
      <c r="N89" s="48">
        <v>0</v>
      </c>
      <c r="O89" s="48">
        <v>0</v>
      </c>
      <c r="P89" s="48">
        <v>0</v>
      </c>
      <c r="Q89" s="43">
        <v>1900000</v>
      </c>
      <c r="R89" s="44">
        <f t="shared" si="38"/>
        <v>1900000</v>
      </c>
      <c r="S89" s="44">
        <v>0</v>
      </c>
      <c r="T89" s="43">
        <f t="shared" si="31"/>
        <v>0</v>
      </c>
      <c r="U89" s="44">
        <f t="shared" si="40"/>
        <v>0</v>
      </c>
      <c r="V89" s="44">
        <f t="shared" si="33"/>
        <v>0</v>
      </c>
      <c r="W89" s="43">
        <f t="shared" si="41"/>
        <v>0</v>
      </c>
      <c r="X89" s="111" t="s">
        <v>333</v>
      </c>
      <c r="Y89" s="111" t="s">
        <v>333</v>
      </c>
      <c r="Z89" s="38" t="s">
        <v>414</v>
      </c>
      <c r="AA89" s="38" t="s">
        <v>57</v>
      </c>
      <c r="AB89" s="38"/>
      <c r="AC89" s="38"/>
      <c r="AD89" s="38"/>
      <c r="AE89" s="38"/>
      <c r="AF89" s="48"/>
      <c r="AG89" s="48"/>
      <c r="AH89" s="48"/>
      <c r="AI89" s="38" t="s">
        <v>415</v>
      </c>
      <c r="AJ89" s="50">
        <f t="shared" si="42"/>
        <v>1900000</v>
      </c>
      <c r="AK89" s="50">
        <f t="shared" si="43"/>
        <v>0</v>
      </c>
      <c r="AL89" s="43"/>
      <c r="AM89" s="43"/>
      <c r="AN89" s="43"/>
      <c r="AO89" s="43"/>
      <c r="AP89" s="51" t="s">
        <v>302</v>
      </c>
      <c r="AQ89" s="51" t="s">
        <v>302</v>
      </c>
      <c r="AR89" s="91" t="s">
        <v>416</v>
      </c>
      <c r="AS89" s="51" t="s">
        <v>301</v>
      </c>
      <c r="AT89" s="51"/>
      <c r="AU89" s="51"/>
      <c r="AV89" s="51"/>
      <c r="AW89" s="51"/>
      <c r="AX89" s="51"/>
    </row>
    <row r="90" spans="1:50" s="53" customFormat="1" ht="30" hidden="1" customHeight="1" x14ac:dyDescent="0.25">
      <c r="A90" s="36" t="s">
        <v>56</v>
      </c>
      <c r="B90" s="38">
        <v>2013</v>
      </c>
      <c r="C90" s="38" t="s">
        <v>167</v>
      </c>
      <c r="D90" s="92" t="s">
        <v>417</v>
      </c>
      <c r="E90" s="38" t="s">
        <v>59</v>
      </c>
      <c r="F90" s="38" t="s">
        <v>167</v>
      </c>
      <c r="G90" s="90">
        <v>41690</v>
      </c>
      <c r="H90" s="90">
        <v>41835</v>
      </c>
      <c r="I90" s="84"/>
      <c r="J90" s="48">
        <v>22915779</v>
      </c>
      <c r="K90" s="48">
        <v>22915779</v>
      </c>
      <c r="L90" s="69"/>
      <c r="M90" s="69"/>
      <c r="N90" s="48">
        <v>22915778.939999998</v>
      </c>
      <c r="O90" s="48">
        <v>22908401.850000001</v>
      </c>
      <c r="P90" s="48">
        <v>22824180.850000001</v>
      </c>
      <c r="Q90" s="43">
        <f t="shared" ref="Q90:R105" si="44">J90</f>
        <v>22915779</v>
      </c>
      <c r="R90" s="44">
        <f t="shared" si="38"/>
        <v>22915779</v>
      </c>
      <c r="S90" s="44">
        <f t="shared" si="39"/>
        <v>22915779</v>
      </c>
      <c r="T90" s="43">
        <f t="shared" si="31"/>
        <v>22908401.850000001</v>
      </c>
      <c r="U90" s="44">
        <f t="shared" si="40"/>
        <v>22824180.850000001</v>
      </c>
      <c r="V90" s="44">
        <f t="shared" si="33"/>
        <v>22824180.850000001</v>
      </c>
      <c r="W90" s="43">
        <f t="shared" si="41"/>
        <v>22824180.850000001</v>
      </c>
      <c r="X90" s="111">
        <v>1</v>
      </c>
      <c r="Y90" s="111">
        <v>0.99860000000000004</v>
      </c>
      <c r="Z90" s="38" t="s">
        <v>418</v>
      </c>
      <c r="AA90" s="38" t="s">
        <v>347</v>
      </c>
      <c r="AB90" s="38" t="s">
        <v>348</v>
      </c>
      <c r="AC90" s="38" t="s">
        <v>419</v>
      </c>
      <c r="AD90" s="38" t="s">
        <v>368</v>
      </c>
      <c r="AE90" s="38" t="s">
        <v>420</v>
      </c>
      <c r="AF90" s="48">
        <v>206.80999999999997</v>
      </c>
      <c r="AG90" s="48">
        <v>0</v>
      </c>
      <c r="AH90" s="48">
        <v>84221.040000000445</v>
      </c>
      <c r="AI90" s="38" t="s">
        <v>421</v>
      </c>
      <c r="AJ90" s="50">
        <f t="shared" si="42"/>
        <v>7377.1499999985099</v>
      </c>
      <c r="AK90" s="50">
        <f t="shared" si="43"/>
        <v>84221</v>
      </c>
      <c r="AL90" s="43"/>
      <c r="AM90" s="43"/>
      <c r="AN90" s="43"/>
      <c r="AO90" s="43"/>
      <c r="AP90" s="51" t="s">
        <v>67</v>
      </c>
      <c r="AQ90" s="51" t="s">
        <v>67</v>
      </c>
      <c r="AR90" s="51" t="s">
        <v>68</v>
      </c>
      <c r="AS90" s="51"/>
      <c r="AT90" s="51" t="s">
        <v>69</v>
      </c>
      <c r="AU90" s="51" t="s">
        <v>69</v>
      </c>
      <c r="AV90" s="51"/>
      <c r="AW90" s="51"/>
      <c r="AX90" s="51"/>
    </row>
    <row r="91" spans="1:50" s="53" customFormat="1" ht="99" hidden="1" customHeight="1" x14ac:dyDescent="0.25">
      <c r="A91" s="36" t="s">
        <v>56</v>
      </c>
      <c r="B91" s="38">
        <v>2014</v>
      </c>
      <c r="C91" s="36" t="s">
        <v>61</v>
      </c>
      <c r="D91" s="37" t="s">
        <v>425</v>
      </c>
      <c r="E91" s="38" t="s">
        <v>422</v>
      </c>
      <c r="F91" s="38" t="s">
        <v>57</v>
      </c>
      <c r="G91" s="90" t="s">
        <v>426</v>
      </c>
      <c r="H91" s="90" t="s">
        <v>426</v>
      </c>
      <c r="I91" s="84"/>
      <c r="J91" s="48">
        <v>35000000</v>
      </c>
      <c r="K91" s="48">
        <v>35000000</v>
      </c>
      <c r="L91" s="69"/>
      <c r="M91" s="69"/>
      <c r="N91" s="48">
        <v>35000000</v>
      </c>
      <c r="O91" s="48">
        <v>35000000</v>
      </c>
      <c r="P91" s="48">
        <v>34999999.960000001</v>
      </c>
      <c r="Q91" s="43">
        <f t="shared" si="44"/>
        <v>35000000</v>
      </c>
      <c r="R91" s="43">
        <f t="shared" si="44"/>
        <v>35000000</v>
      </c>
      <c r="S91" s="44">
        <f t="shared" si="39"/>
        <v>35000000</v>
      </c>
      <c r="T91" s="43">
        <f>O91</f>
        <v>35000000</v>
      </c>
      <c r="U91" s="44">
        <f>V91</f>
        <v>34999999.960000001</v>
      </c>
      <c r="V91" s="44">
        <f>P91</f>
        <v>34999999.960000001</v>
      </c>
      <c r="W91" s="43">
        <f t="shared" si="41"/>
        <v>34999999.960000001</v>
      </c>
      <c r="X91" s="111">
        <v>1</v>
      </c>
      <c r="Y91" s="122">
        <f>V91/O91</f>
        <v>0.99999999885714286</v>
      </c>
      <c r="Z91" s="38"/>
      <c r="AA91" s="38"/>
      <c r="AB91" s="38" t="s">
        <v>62</v>
      </c>
      <c r="AC91" s="38"/>
      <c r="AD91" s="38" t="s">
        <v>427</v>
      </c>
      <c r="AE91" s="38" t="s">
        <v>428</v>
      </c>
      <c r="AF91" s="48">
        <v>320207.89</v>
      </c>
      <c r="AG91" s="48">
        <v>0</v>
      </c>
      <c r="AH91" s="48">
        <v>0</v>
      </c>
      <c r="AI91" s="38" t="s">
        <v>429</v>
      </c>
      <c r="AJ91" s="50">
        <f t="shared" si="42"/>
        <v>0</v>
      </c>
      <c r="AK91" s="50">
        <f t="shared" si="43"/>
        <v>3.9999999105930328E-2</v>
      </c>
      <c r="AL91" s="43">
        <v>0</v>
      </c>
      <c r="AM91" s="123" t="s">
        <v>430</v>
      </c>
      <c r="AN91" s="43"/>
      <c r="AO91" s="43">
        <v>320207.89</v>
      </c>
      <c r="AP91" s="51" t="s">
        <v>67</v>
      </c>
      <c r="AQ91" s="51" t="s">
        <v>67</v>
      </c>
      <c r="AR91" s="91" t="s">
        <v>431</v>
      </c>
      <c r="AS91" s="51" t="s">
        <v>108</v>
      </c>
      <c r="AT91" s="51"/>
      <c r="AU91" s="51"/>
      <c r="AV91" s="51"/>
      <c r="AW91" s="51"/>
      <c r="AX91" s="51"/>
    </row>
    <row r="92" spans="1:50" s="53" customFormat="1" ht="116.25" hidden="1" customHeight="1" x14ac:dyDescent="0.25">
      <c r="A92" s="54" t="s">
        <v>56</v>
      </c>
      <c r="B92" s="55">
        <v>2014</v>
      </c>
      <c r="C92" s="54" t="s">
        <v>61</v>
      </c>
      <c r="D92" s="37" t="s">
        <v>432</v>
      </c>
      <c r="E92" s="38"/>
      <c r="F92" s="38" t="s">
        <v>57</v>
      </c>
      <c r="G92" s="38"/>
      <c r="H92" s="38"/>
      <c r="I92" s="84"/>
      <c r="J92" s="48">
        <f t="shared" ref="J92:K92" si="45">J93+J94</f>
        <v>82000000</v>
      </c>
      <c r="K92" s="48">
        <f t="shared" si="45"/>
        <v>82000000</v>
      </c>
      <c r="L92" s="69"/>
      <c r="M92" s="69"/>
      <c r="N92" s="48">
        <v>76750000</v>
      </c>
      <c r="O92" s="48">
        <f>O93+O94+AL92</f>
        <v>74352232.310000002</v>
      </c>
      <c r="P92" s="48">
        <f>P93+P94+AL92</f>
        <v>74352232.310000002</v>
      </c>
      <c r="Q92" s="43">
        <f t="shared" si="44"/>
        <v>82000000</v>
      </c>
      <c r="R92" s="43">
        <f t="shared" si="44"/>
        <v>82000000</v>
      </c>
      <c r="S92" s="44">
        <f>R92</f>
        <v>82000000</v>
      </c>
      <c r="T92" s="43">
        <f>O92+AL92</f>
        <v>74434232.310000002</v>
      </c>
      <c r="U92" s="44">
        <f>V92</f>
        <v>74352232.310000002</v>
      </c>
      <c r="V92" s="44">
        <f>P92</f>
        <v>74352232.310000002</v>
      </c>
      <c r="W92" s="44">
        <f>V92</f>
        <v>74352232.310000002</v>
      </c>
      <c r="X92" s="111">
        <f>AVERAGE(X93:X94)</f>
        <v>1</v>
      </c>
      <c r="Y92" s="111">
        <f>AVERAGE(Y93:Y94)</f>
        <v>1</v>
      </c>
      <c r="Z92" s="38"/>
      <c r="AA92" s="38"/>
      <c r="AB92" s="38"/>
      <c r="AC92" s="38"/>
      <c r="AD92" s="88"/>
      <c r="AE92" s="88"/>
      <c r="AF92" s="48">
        <v>580177.27</v>
      </c>
      <c r="AG92" s="48"/>
      <c r="AH92" s="48">
        <v>4194337.13</v>
      </c>
      <c r="AI92" s="37" t="s">
        <v>433</v>
      </c>
      <c r="AJ92" s="50">
        <f>K92-O92</f>
        <v>7647767.6899999976</v>
      </c>
      <c r="AK92" s="50">
        <f>O92-P92</f>
        <v>0</v>
      </c>
      <c r="AL92" s="43">
        <v>82000</v>
      </c>
      <c r="AM92" s="123" t="s">
        <v>434</v>
      </c>
      <c r="AN92" s="43"/>
      <c r="AO92" s="43"/>
      <c r="AP92" s="51" t="s">
        <v>67</v>
      </c>
      <c r="AQ92" s="51" t="s">
        <v>67</v>
      </c>
      <c r="AR92" s="91" t="s">
        <v>435</v>
      </c>
      <c r="AS92" s="51" t="s">
        <v>436</v>
      </c>
      <c r="AT92" s="51"/>
      <c r="AU92" s="51"/>
      <c r="AV92" s="51"/>
      <c r="AW92" s="51"/>
      <c r="AX92" s="51"/>
    </row>
    <row r="93" spans="1:50" s="53" customFormat="1" ht="45" hidden="1" customHeight="1" x14ac:dyDescent="0.25">
      <c r="A93" s="65"/>
      <c r="B93" s="66"/>
      <c r="C93" s="65"/>
      <c r="D93" s="124" t="s">
        <v>437</v>
      </c>
      <c r="E93" s="84" t="s">
        <v>59</v>
      </c>
      <c r="F93" s="38" t="s">
        <v>57</v>
      </c>
      <c r="G93" s="108">
        <v>42009</v>
      </c>
      <c r="H93" s="108">
        <v>42189</v>
      </c>
      <c r="I93" s="84"/>
      <c r="J93" s="69">
        <v>50000000</v>
      </c>
      <c r="K93" s="69">
        <v>50000000</v>
      </c>
      <c r="L93" s="69"/>
      <c r="M93" s="69"/>
      <c r="N93" s="69"/>
      <c r="O93" s="69">
        <v>42275525.009999998</v>
      </c>
      <c r="P93" s="69">
        <v>42275525.009999998</v>
      </c>
      <c r="Q93" s="119">
        <f t="shared" si="44"/>
        <v>50000000</v>
      </c>
      <c r="R93" s="119">
        <f t="shared" si="44"/>
        <v>50000000</v>
      </c>
      <c r="S93" s="70">
        <f>J93</f>
        <v>50000000</v>
      </c>
      <c r="T93" s="119">
        <f>O93</f>
        <v>42275525.009999998</v>
      </c>
      <c r="U93" s="70">
        <f>V93</f>
        <v>42275525.009999998</v>
      </c>
      <c r="V93" s="70">
        <f>P93</f>
        <v>42275525.009999998</v>
      </c>
      <c r="W93" s="70">
        <f>V93</f>
        <v>42275525.009999998</v>
      </c>
      <c r="X93" s="122">
        <v>1</v>
      </c>
      <c r="Y93" s="122">
        <f>V93/O93</f>
        <v>1</v>
      </c>
      <c r="Z93" s="84"/>
      <c r="AA93" s="84"/>
      <c r="AB93" s="84"/>
      <c r="AC93" s="84"/>
      <c r="AD93" s="84"/>
      <c r="AE93" s="84"/>
      <c r="AF93" s="69"/>
      <c r="AG93" s="69"/>
      <c r="AH93" s="69"/>
      <c r="AI93" s="84"/>
      <c r="AJ93" s="84"/>
      <c r="AK93" s="84"/>
      <c r="AL93" s="43"/>
      <c r="AM93" s="43"/>
      <c r="AN93" s="43"/>
      <c r="AO93" s="43"/>
      <c r="AP93" s="85"/>
      <c r="AQ93" s="85"/>
      <c r="AR93" s="51"/>
      <c r="AS93" s="51"/>
      <c r="AT93" s="51"/>
      <c r="AU93" s="51"/>
      <c r="AV93" s="51"/>
      <c r="AW93" s="51"/>
      <c r="AX93" s="51"/>
    </row>
    <row r="94" spans="1:50" s="53" customFormat="1" ht="60" hidden="1" customHeight="1" x14ac:dyDescent="0.25">
      <c r="A94" s="65"/>
      <c r="B94" s="66"/>
      <c r="C94" s="65"/>
      <c r="D94" s="124" t="s">
        <v>438</v>
      </c>
      <c r="E94" s="84" t="s">
        <v>422</v>
      </c>
      <c r="F94" s="38" t="s">
        <v>57</v>
      </c>
      <c r="G94" s="108">
        <v>42004</v>
      </c>
      <c r="H94" s="108">
        <v>42013</v>
      </c>
      <c r="I94" s="84"/>
      <c r="J94" s="69">
        <v>32000000</v>
      </c>
      <c r="K94" s="69">
        <v>32000000</v>
      </c>
      <c r="L94" s="69"/>
      <c r="M94" s="69"/>
      <c r="N94" s="69"/>
      <c r="O94" s="69">
        <v>31994707.300000001</v>
      </c>
      <c r="P94" s="69">
        <v>31994707.300000001</v>
      </c>
      <c r="Q94" s="119">
        <f t="shared" si="44"/>
        <v>32000000</v>
      </c>
      <c r="R94" s="119">
        <f t="shared" si="44"/>
        <v>32000000</v>
      </c>
      <c r="S94" s="70">
        <f>J94</f>
        <v>32000000</v>
      </c>
      <c r="T94" s="119">
        <f>O94</f>
        <v>31994707.300000001</v>
      </c>
      <c r="U94" s="70">
        <f>V94</f>
        <v>31994707.300000001</v>
      </c>
      <c r="V94" s="70">
        <f>P94</f>
        <v>31994707.300000001</v>
      </c>
      <c r="W94" s="70">
        <f>V94</f>
        <v>31994707.300000001</v>
      </c>
      <c r="X94" s="122">
        <v>1</v>
      </c>
      <c r="Y94" s="122">
        <v>1</v>
      </c>
      <c r="Z94" s="84"/>
      <c r="AA94" s="84"/>
      <c r="AB94" s="84"/>
      <c r="AC94" s="84"/>
      <c r="AD94" s="84"/>
      <c r="AE94" s="84"/>
      <c r="AF94" s="69"/>
      <c r="AG94" s="69"/>
      <c r="AH94" s="69"/>
      <c r="AI94" s="84"/>
      <c r="AJ94" s="84"/>
      <c r="AK94" s="84"/>
      <c r="AL94" s="43"/>
      <c r="AM94" s="43"/>
      <c r="AN94" s="43"/>
      <c r="AO94" s="43"/>
      <c r="AP94" s="85"/>
      <c r="AQ94" s="85"/>
      <c r="AR94" s="51"/>
      <c r="AS94" s="51"/>
      <c r="AT94" s="51"/>
      <c r="AU94" s="51"/>
      <c r="AV94" s="51"/>
      <c r="AW94" s="51"/>
      <c r="AX94" s="51"/>
    </row>
    <row r="95" spans="1:50" s="53" customFormat="1" ht="45" hidden="1" customHeight="1" x14ac:dyDescent="0.25">
      <c r="A95" s="36" t="s">
        <v>56</v>
      </c>
      <c r="B95" s="38">
        <v>2014</v>
      </c>
      <c r="C95" s="36" t="s">
        <v>61</v>
      </c>
      <c r="D95" s="37" t="s">
        <v>439</v>
      </c>
      <c r="E95" s="38" t="s">
        <v>59</v>
      </c>
      <c r="F95" s="38" t="s">
        <v>90</v>
      </c>
      <c r="G95" s="90">
        <v>42020</v>
      </c>
      <c r="H95" s="90" t="s">
        <v>440</v>
      </c>
      <c r="I95" s="84"/>
      <c r="J95" s="48">
        <v>4500000</v>
      </c>
      <c r="K95" s="48">
        <v>4500000</v>
      </c>
      <c r="L95" s="69"/>
      <c r="M95" s="69"/>
      <c r="N95" s="48">
        <v>4500000</v>
      </c>
      <c r="O95" s="48">
        <f>3704073.36+4500+791420.07</f>
        <v>4499993.43</v>
      </c>
      <c r="P95" s="48">
        <f>4261514.13+4500</f>
        <v>4266014.13</v>
      </c>
      <c r="Q95" s="43">
        <f t="shared" si="44"/>
        <v>4500000</v>
      </c>
      <c r="R95" s="43">
        <f t="shared" si="44"/>
        <v>4500000</v>
      </c>
      <c r="S95" s="44">
        <f t="shared" ref="S95:S102" si="46">R95</f>
        <v>4500000</v>
      </c>
      <c r="T95" s="43">
        <f t="shared" ref="T95:T136" si="47">O95</f>
        <v>4499993.43</v>
      </c>
      <c r="U95" s="44">
        <f t="shared" ref="U95:U136" si="48">V95</f>
        <v>4266014.13</v>
      </c>
      <c r="V95" s="44">
        <f t="shared" ref="V95:V136" si="49">P95</f>
        <v>4266014.13</v>
      </c>
      <c r="W95" s="43">
        <f t="shared" ref="W95:W136" si="50">V95</f>
        <v>4266014.13</v>
      </c>
      <c r="X95" s="111">
        <v>1</v>
      </c>
      <c r="Y95" s="122">
        <f>V95/O95</f>
        <v>0.94800452408660518</v>
      </c>
      <c r="Z95" s="38"/>
      <c r="AA95" s="38"/>
      <c r="AB95" s="38" t="s">
        <v>301</v>
      </c>
      <c r="AC95" s="38">
        <v>264849500</v>
      </c>
      <c r="AD95" s="38" t="s">
        <v>424</v>
      </c>
      <c r="AE95" s="38" t="s">
        <v>441</v>
      </c>
      <c r="AF95" s="48">
        <v>31612.91</v>
      </c>
      <c r="AG95" s="48"/>
      <c r="AH95" s="48">
        <v>1730907.54</v>
      </c>
      <c r="AI95" s="38" t="s">
        <v>442</v>
      </c>
      <c r="AJ95" s="50">
        <f t="shared" ref="AJ95:AJ96" si="51">K95-O95</f>
        <v>6.5700000002980232</v>
      </c>
      <c r="AK95" s="50">
        <f t="shared" ref="AK95:AK96" si="52">O95-P95</f>
        <v>233979.29999999981</v>
      </c>
      <c r="AL95" s="43">
        <f>J95*0.001</f>
        <v>4500</v>
      </c>
      <c r="AM95" s="43"/>
      <c r="AN95" s="43"/>
      <c r="AO95" s="43"/>
      <c r="AP95" s="51" t="s">
        <v>273</v>
      </c>
      <c r="AQ95" s="51" t="s">
        <v>273</v>
      </c>
      <c r="AR95" s="91" t="s">
        <v>443</v>
      </c>
      <c r="AS95" s="51" t="s">
        <v>90</v>
      </c>
      <c r="AT95" s="51"/>
      <c r="AU95" s="51"/>
      <c r="AV95" s="51"/>
      <c r="AW95" s="51"/>
      <c r="AX95" s="51"/>
    </row>
    <row r="96" spans="1:50" s="53" customFormat="1" ht="45.75" hidden="1" customHeight="1" x14ac:dyDescent="0.25">
      <c r="A96" s="54" t="s">
        <v>56</v>
      </c>
      <c r="B96" s="55">
        <v>2014</v>
      </c>
      <c r="C96" s="54" t="s">
        <v>61</v>
      </c>
      <c r="D96" s="37" t="s">
        <v>408</v>
      </c>
      <c r="E96" s="38"/>
      <c r="F96" s="38" t="s">
        <v>90</v>
      </c>
      <c r="G96" s="90">
        <v>42045</v>
      </c>
      <c r="H96" s="90">
        <v>42291</v>
      </c>
      <c r="I96" s="84"/>
      <c r="J96" s="48">
        <f>J97+J98+J99</f>
        <v>38300000</v>
      </c>
      <c r="K96" s="48">
        <f>K97+K98+K99</f>
        <v>38300000</v>
      </c>
      <c r="L96" s="69"/>
      <c r="M96" s="69"/>
      <c r="N96" s="48">
        <f>N97+N98+N99</f>
        <v>38300000</v>
      </c>
      <c r="O96" s="48">
        <f>O97+O98+O99</f>
        <v>38299999.980000004</v>
      </c>
      <c r="P96" s="48">
        <f>P97+P98+P99+38300</f>
        <v>31575547.539999999</v>
      </c>
      <c r="Q96" s="43">
        <f t="shared" si="44"/>
        <v>38300000</v>
      </c>
      <c r="R96" s="43">
        <f t="shared" si="44"/>
        <v>38300000</v>
      </c>
      <c r="S96" s="44">
        <f t="shared" si="46"/>
        <v>38300000</v>
      </c>
      <c r="T96" s="43">
        <f t="shared" si="47"/>
        <v>38299999.980000004</v>
      </c>
      <c r="U96" s="44">
        <f t="shared" si="48"/>
        <v>31575547.539999999</v>
      </c>
      <c r="V96" s="44">
        <f t="shared" si="49"/>
        <v>31575547.539999999</v>
      </c>
      <c r="W96" s="43">
        <f t="shared" si="50"/>
        <v>31575547.539999999</v>
      </c>
      <c r="X96" s="111">
        <v>1</v>
      </c>
      <c r="Y96" s="122">
        <f>V96/O96</f>
        <v>0.82442682915113663</v>
      </c>
      <c r="Z96" s="38"/>
      <c r="AA96" s="38"/>
      <c r="AB96" s="38" t="s">
        <v>301</v>
      </c>
      <c r="AC96" s="38" t="s">
        <v>444</v>
      </c>
      <c r="AD96" s="38" t="s">
        <v>445</v>
      </c>
      <c r="AE96" s="38" t="s">
        <v>446</v>
      </c>
      <c r="AF96" s="48">
        <v>456021.12</v>
      </c>
      <c r="AG96" s="48"/>
      <c r="AH96" s="48">
        <v>18910172.300000001</v>
      </c>
      <c r="AI96" s="38" t="s">
        <v>447</v>
      </c>
      <c r="AJ96" s="50">
        <f t="shared" si="51"/>
        <v>1.9999995827674866E-2</v>
      </c>
      <c r="AK96" s="50">
        <f t="shared" si="52"/>
        <v>6724452.4400000051</v>
      </c>
      <c r="AL96" s="43">
        <f>J96*0.001</f>
        <v>38300</v>
      </c>
      <c r="AM96" s="43"/>
      <c r="AN96" s="43"/>
      <c r="AO96" s="43"/>
      <c r="AP96" s="51" t="s">
        <v>67</v>
      </c>
      <c r="AQ96" s="51" t="s">
        <v>67</v>
      </c>
      <c r="AR96" s="91" t="s">
        <v>407</v>
      </c>
      <c r="AS96" s="51" t="s">
        <v>108</v>
      </c>
      <c r="AT96" s="51"/>
      <c r="AU96" s="51"/>
      <c r="AV96" s="51"/>
      <c r="AW96" s="51"/>
      <c r="AX96" s="51"/>
    </row>
    <row r="97" spans="1:50" s="53" customFormat="1" ht="60" hidden="1" customHeight="1" x14ac:dyDescent="0.25">
      <c r="A97" s="65"/>
      <c r="B97" s="66"/>
      <c r="C97" s="65"/>
      <c r="D97" s="124" t="s">
        <v>448</v>
      </c>
      <c r="E97" s="84" t="s">
        <v>59</v>
      </c>
      <c r="F97" s="84" t="s">
        <v>90</v>
      </c>
      <c r="G97" s="108">
        <v>42045</v>
      </c>
      <c r="H97" s="108">
        <v>42164</v>
      </c>
      <c r="I97" s="84"/>
      <c r="J97" s="69">
        <v>9000000</v>
      </c>
      <c r="K97" s="69">
        <v>9000000</v>
      </c>
      <c r="L97" s="69"/>
      <c r="M97" s="69"/>
      <c r="N97" s="69">
        <v>9000000</v>
      </c>
      <c r="O97" s="69">
        <v>17999999.98</v>
      </c>
      <c r="P97" s="69">
        <v>17525663.98</v>
      </c>
      <c r="Q97" s="119">
        <f t="shared" si="44"/>
        <v>9000000</v>
      </c>
      <c r="R97" s="119">
        <f t="shared" si="44"/>
        <v>9000000</v>
      </c>
      <c r="S97" s="70">
        <f t="shared" si="46"/>
        <v>9000000</v>
      </c>
      <c r="T97" s="119">
        <f t="shared" si="47"/>
        <v>17999999.98</v>
      </c>
      <c r="U97" s="70">
        <f t="shared" si="48"/>
        <v>17525663.98</v>
      </c>
      <c r="V97" s="70">
        <f t="shared" si="49"/>
        <v>17525663.98</v>
      </c>
      <c r="W97" s="119">
        <f t="shared" si="50"/>
        <v>17525663.98</v>
      </c>
      <c r="X97" s="122">
        <v>1</v>
      </c>
      <c r="Y97" s="122">
        <f>V97/O97</f>
        <v>0.97364799997072005</v>
      </c>
      <c r="Z97" s="84"/>
      <c r="AA97" s="84"/>
      <c r="AB97" s="84"/>
      <c r="AC97" s="84"/>
      <c r="AD97" s="84"/>
      <c r="AE97" s="84"/>
      <c r="AF97" s="69"/>
      <c r="AG97" s="69"/>
      <c r="AH97" s="69"/>
      <c r="AI97" s="84" t="s">
        <v>449</v>
      </c>
      <c r="AJ97" s="84"/>
      <c r="AK97" s="84"/>
      <c r="AL97" s="43"/>
      <c r="AM97" s="43"/>
      <c r="AN97" s="43"/>
      <c r="AO97" s="43"/>
      <c r="AP97" s="85"/>
      <c r="AQ97" s="85"/>
      <c r="AR97" s="51"/>
      <c r="AS97" s="51"/>
      <c r="AT97" s="51"/>
      <c r="AU97" s="51"/>
      <c r="AV97" s="51"/>
      <c r="AW97" s="51"/>
      <c r="AX97" s="51"/>
    </row>
    <row r="98" spans="1:50" s="53" customFormat="1" ht="60" hidden="1" customHeight="1" x14ac:dyDescent="0.25">
      <c r="A98" s="65"/>
      <c r="B98" s="66"/>
      <c r="C98" s="65"/>
      <c r="D98" s="124" t="s">
        <v>450</v>
      </c>
      <c r="E98" s="84" t="s">
        <v>59</v>
      </c>
      <c r="F98" s="84" t="s">
        <v>90</v>
      </c>
      <c r="G98" s="108">
        <v>42045</v>
      </c>
      <c r="H98" s="108">
        <v>42164</v>
      </c>
      <c r="I98" s="84"/>
      <c r="J98" s="69">
        <v>9000000</v>
      </c>
      <c r="K98" s="69">
        <v>9000000</v>
      </c>
      <c r="L98" s="69"/>
      <c r="M98" s="69"/>
      <c r="N98" s="69">
        <v>9000000</v>
      </c>
      <c r="O98" s="69">
        <v>0</v>
      </c>
      <c r="P98" s="69">
        <v>0</v>
      </c>
      <c r="Q98" s="119">
        <f t="shared" si="44"/>
        <v>9000000</v>
      </c>
      <c r="R98" s="119">
        <f t="shared" si="44"/>
        <v>9000000</v>
      </c>
      <c r="S98" s="70">
        <f t="shared" si="46"/>
        <v>9000000</v>
      </c>
      <c r="T98" s="119">
        <f t="shared" si="47"/>
        <v>0</v>
      </c>
      <c r="U98" s="70">
        <f t="shared" si="48"/>
        <v>0</v>
      </c>
      <c r="V98" s="70">
        <f t="shared" si="49"/>
        <v>0</v>
      </c>
      <c r="W98" s="119">
        <f t="shared" si="50"/>
        <v>0</v>
      </c>
      <c r="X98" s="122"/>
      <c r="Y98" s="122"/>
      <c r="Z98" s="84"/>
      <c r="AA98" s="84"/>
      <c r="AB98" s="84"/>
      <c r="AC98" s="84"/>
      <c r="AD98" s="84"/>
      <c r="AE98" s="84"/>
      <c r="AF98" s="69"/>
      <c r="AG98" s="69"/>
      <c r="AH98" s="69"/>
      <c r="AI98" s="84" t="s">
        <v>449</v>
      </c>
      <c r="AJ98" s="84"/>
      <c r="AK98" s="84"/>
      <c r="AL98" s="43"/>
      <c r="AM98" s="43"/>
      <c r="AN98" s="43"/>
      <c r="AO98" s="43"/>
      <c r="AP98" s="85"/>
      <c r="AQ98" s="85"/>
      <c r="AR98" s="51"/>
      <c r="AS98" s="51"/>
      <c r="AT98" s="51"/>
      <c r="AU98" s="51"/>
      <c r="AV98" s="51"/>
      <c r="AW98" s="51"/>
      <c r="AX98" s="51"/>
    </row>
    <row r="99" spans="1:50" s="53" customFormat="1" ht="45" hidden="1" customHeight="1" x14ac:dyDescent="0.25">
      <c r="A99" s="65"/>
      <c r="B99" s="66"/>
      <c r="C99" s="65"/>
      <c r="D99" s="124" t="s">
        <v>451</v>
      </c>
      <c r="E99" s="84" t="s">
        <v>422</v>
      </c>
      <c r="F99" s="84" t="s">
        <v>90</v>
      </c>
      <c r="G99" s="108"/>
      <c r="H99" s="108"/>
      <c r="I99" s="84"/>
      <c r="J99" s="69">
        <v>20300000</v>
      </c>
      <c r="K99" s="69">
        <v>20300000</v>
      </c>
      <c r="L99" s="69"/>
      <c r="M99" s="69"/>
      <c r="N99" s="69">
        <v>20300000</v>
      </c>
      <c r="O99" s="125">
        <f t="shared" ref="O99" si="53">J99</f>
        <v>20300000</v>
      </c>
      <c r="P99" s="69">
        <v>14011583.560000001</v>
      </c>
      <c r="Q99" s="119">
        <f t="shared" si="44"/>
        <v>20300000</v>
      </c>
      <c r="R99" s="119">
        <f t="shared" si="44"/>
        <v>20300000</v>
      </c>
      <c r="S99" s="70">
        <f t="shared" si="46"/>
        <v>20300000</v>
      </c>
      <c r="T99" s="119">
        <f t="shared" si="47"/>
        <v>20300000</v>
      </c>
      <c r="U99" s="70">
        <f t="shared" si="48"/>
        <v>14011583.560000001</v>
      </c>
      <c r="V99" s="70">
        <f t="shared" si="49"/>
        <v>14011583.560000001</v>
      </c>
      <c r="W99" s="119">
        <f t="shared" si="50"/>
        <v>14011583.560000001</v>
      </c>
      <c r="X99" s="122">
        <v>1</v>
      </c>
      <c r="Y99" s="122">
        <f>V99/O99</f>
        <v>0.69022579113300497</v>
      </c>
      <c r="Z99" s="84"/>
      <c r="AA99" s="84"/>
      <c r="AB99" s="84"/>
      <c r="AC99" s="84"/>
      <c r="AD99" s="84"/>
      <c r="AE99" s="84"/>
      <c r="AF99" s="69"/>
      <c r="AG99" s="69"/>
      <c r="AH99" s="69"/>
      <c r="AI99" s="84"/>
      <c r="AJ99" s="84"/>
      <c r="AK99" s="84"/>
      <c r="AL99" s="43"/>
      <c r="AM99" s="43"/>
      <c r="AN99" s="43"/>
      <c r="AO99" s="43"/>
      <c r="AP99" s="85"/>
      <c r="AQ99" s="85"/>
      <c r="AR99" s="51"/>
      <c r="AS99" s="51"/>
      <c r="AT99" s="51"/>
      <c r="AU99" s="51"/>
      <c r="AV99" s="51"/>
      <c r="AW99" s="51"/>
      <c r="AX99" s="51"/>
    </row>
    <row r="100" spans="1:50" s="53" customFormat="1" ht="51.75" hidden="1" customHeight="1" x14ac:dyDescent="0.25">
      <c r="A100" s="54" t="s">
        <v>56</v>
      </c>
      <c r="B100" s="55">
        <v>2014</v>
      </c>
      <c r="C100" s="55" t="s">
        <v>93</v>
      </c>
      <c r="D100" s="37" t="s">
        <v>452</v>
      </c>
      <c r="E100" s="38"/>
      <c r="F100" s="38" t="s">
        <v>90</v>
      </c>
      <c r="G100" s="90"/>
      <c r="H100" s="90"/>
      <c r="I100" s="84"/>
      <c r="J100" s="48">
        <f>J101+J102+J103</f>
        <v>20792394</v>
      </c>
      <c r="K100" s="48">
        <f>J100+L100+M100</f>
        <v>20792394</v>
      </c>
      <c r="L100" s="69">
        <f>L101+L102+L103</f>
        <v>0</v>
      </c>
      <c r="M100" s="69"/>
      <c r="N100" s="44">
        <v>20792394</v>
      </c>
      <c r="O100" s="48">
        <v>4043945.01</v>
      </c>
      <c r="P100" s="48">
        <f>4035122.38+20792.4</f>
        <v>4055914.78</v>
      </c>
      <c r="Q100" s="43">
        <f t="shared" si="44"/>
        <v>20792394</v>
      </c>
      <c r="R100" s="43">
        <f t="shared" si="44"/>
        <v>20792394</v>
      </c>
      <c r="S100" s="44">
        <f t="shared" si="46"/>
        <v>20792394</v>
      </c>
      <c r="T100" s="43">
        <f t="shared" si="47"/>
        <v>4043945.01</v>
      </c>
      <c r="U100" s="44">
        <f t="shared" si="48"/>
        <v>4055914.78</v>
      </c>
      <c r="V100" s="44">
        <f t="shared" si="49"/>
        <v>4055914.78</v>
      </c>
      <c r="W100" s="43">
        <f t="shared" si="50"/>
        <v>4055914.78</v>
      </c>
      <c r="X100" s="111">
        <v>1</v>
      </c>
      <c r="Y100" s="122">
        <f>V100/O100</f>
        <v>1.0029599240272558</v>
      </c>
      <c r="Z100" s="38"/>
      <c r="AA100" s="38"/>
      <c r="AB100" s="38" t="s">
        <v>301</v>
      </c>
      <c r="AC100" s="38" t="s">
        <v>453</v>
      </c>
      <c r="AD100" s="38" t="s">
        <v>445</v>
      </c>
      <c r="AE100" s="38" t="s">
        <v>454</v>
      </c>
      <c r="AF100" s="48">
        <v>296248.15999999997</v>
      </c>
      <c r="AG100" s="48"/>
      <c r="AH100" s="48">
        <v>17032727.379999999</v>
      </c>
      <c r="AI100" s="38" t="s">
        <v>455</v>
      </c>
      <c r="AJ100" s="50">
        <f>K100-O100</f>
        <v>16748448.99</v>
      </c>
      <c r="AK100" s="50">
        <f>O100-P100</f>
        <v>-11969.770000000019</v>
      </c>
      <c r="AL100" s="43">
        <f>J100*0.001</f>
        <v>20792.394</v>
      </c>
      <c r="AM100" s="43"/>
      <c r="AN100" s="43">
        <v>16727626</v>
      </c>
      <c r="AO100" s="43"/>
      <c r="AP100" s="51" t="s">
        <v>67</v>
      </c>
      <c r="AQ100" s="51" t="s">
        <v>67</v>
      </c>
      <c r="AR100" s="91" t="s">
        <v>443</v>
      </c>
      <c r="AS100" s="51" t="s">
        <v>90</v>
      </c>
      <c r="AT100" s="51"/>
      <c r="AU100" s="51"/>
      <c r="AV100" s="51"/>
      <c r="AW100" s="51"/>
      <c r="AX100" s="51"/>
    </row>
    <row r="101" spans="1:50" s="53" customFormat="1" ht="30" hidden="1" customHeight="1" x14ac:dyDescent="0.25">
      <c r="A101" s="65"/>
      <c r="B101" s="66"/>
      <c r="C101" s="66"/>
      <c r="D101" s="124" t="s">
        <v>456</v>
      </c>
      <c r="E101" s="84" t="s">
        <v>422</v>
      </c>
      <c r="F101" s="84" t="s">
        <v>90</v>
      </c>
      <c r="G101" s="108"/>
      <c r="H101" s="108"/>
      <c r="I101" s="84"/>
      <c r="J101" s="69">
        <v>4047993</v>
      </c>
      <c r="K101" s="69"/>
      <c r="L101" s="69"/>
      <c r="M101" s="69"/>
      <c r="N101" s="69"/>
      <c r="O101" s="69">
        <v>4047993</v>
      </c>
      <c r="P101" s="69">
        <f>4035122.38+4047.99</f>
        <v>4039170.37</v>
      </c>
      <c r="Q101" s="119">
        <f t="shared" si="44"/>
        <v>4047993</v>
      </c>
      <c r="R101" s="119">
        <f t="shared" ref="R101:R102" si="54">M101</f>
        <v>0</v>
      </c>
      <c r="S101" s="70">
        <f t="shared" si="46"/>
        <v>0</v>
      </c>
      <c r="T101" s="119">
        <f t="shared" si="47"/>
        <v>4047993</v>
      </c>
      <c r="U101" s="70">
        <f t="shared" si="48"/>
        <v>4039170.37</v>
      </c>
      <c r="V101" s="70">
        <f t="shared" si="49"/>
        <v>4039170.37</v>
      </c>
      <c r="W101" s="119">
        <f t="shared" si="50"/>
        <v>4039170.37</v>
      </c>
      <c r="X101" s="122"/>
      <c r="Y101" s="122"/>
      <c r="Z101" s="84"/>
      <c r="AA101" s="84"/>
      <c r="AB101" s="84"/>
      <c r="AC101" s="84"/>
      <c r="AD101" s="84"/>
      <c r="AE101" s="84"/>
      <c r="AF101" s="69"/>
      <c r="AG101" s="69"/>
      <c r="AH101" s="69"/>
      <c r="AI101" s="84"/>
      <c r="AJ101" s="84"/>
      <c r="AK101" s="84"/>
      <c r="AL101" s="43"/>
      <c r="AM101" s="43"/>
      <c r="AN101" s="43"/>
      <c r="AO101" s="43"/>
      <c r="AP101" s="85"/>
      <c r="AQ101" s="85"/>
      <c r="AR101" s="51"/>
      <c r="AS101" s="51"/>
      <c r="AT101" s="51"/>
      <c r="AU101" s="51"/>
      <c r="AV101" s="51"/>
      <c r="AW101" s="51"/>
      <c r="AX101" s="51"/>
    </row>
    <row r="102" spans="1:50" s="53" customFormat="1" ht="75" hidden="1" customHeight="1" x14ac:dyDescent="0.25">
      <c r="A102" s="65"/>
      <c r="B102" s="66"/>
      <c r="C102" s="66"/>
      <c r="D102" s="124" t="s">
        <v>457</v>
      </c>
      <c r="E102" s="84" t="s">
        <v>59</v>
      </c>
      <c r="F102" s="84" t="s">
        <v>90</v>
      </c>
      <c r="G102" s="108"/>
      <c r="H102" s="108"/>
      <c r="I102" s="84"/>
      <c r="J102" s="69">
        <v>16744401</v>
      </c>
      <c r="K102" s="69"/>
      <c r="L102" s="69"/>
      <c r="M102" s="69"/>
      <c r="N102" s="69"/>
      <c r="O102" s="69">
        <v>0</v>
      </c>
      <c r="P102" s="69">
        <v>16744.400000000001</v>
      </c>
      <c r="Q102" s="119">
        <f t="shared" si="44"/>
        <v>16744401</v>
      </c>
      <c r="R102" s="119">
        <f t="shared" si="54"/>
        <v>0</v>
      </c>
      <c r="S102" s="70">
        <f t="shared" si="46"/>
        <v>0</v>
      </c>
      <c r="T102" s="119">
        <f t="shared" si="47"/>
        <v>0</v>
      </c>
      <c r="U102" s="70">
        <f t="shared" si="48"/>
        <v>16744.400000000001</v>
      </c>
      <c r="V102" s="70">
        <f t="shared" si="49"/>
        <v>16744.400000000001</v>
      </c>
      <c r="W102" s="119">
        <f t="shared" si="50"/>
        <v>16744.400000000001</v>
      </c>
      <c r="X102" s="122"/>
      <c r="Y102" s="122"/>
      <c r="Z102" s="84"/>
      <c r="AA102" s="84"/>
      <c r="AB102" s="84"/>
      <c r="AC102" s="84"/>
      <c r="AD102" s="84"/>
      <c r="AE102" s="84"/>
      <c r="AF102" s="69"/>
      <c r="AG102" s="69"/>
      <c r="AH102" s="69"/>
      <c r="AI102" s="84" t="s">
        <v>458</v>
      </c>
      <c r="AJ102" s="84"/>
      <c r="AK102" s="84"/>
      <c r="AL102" s="43"/>
      <c r="AM102" s="43"/>
      <c r="AN102" s="43"/>
      <c r="AO102" s="43"/>
      <c r="AP102" s="85"/>
      <c r="AQ102" s="85"/>
      <c r="AR102" s="91" t="s">
        <v>459</v>
      </c>
      <c r="AS102" s="51"/>
      <c r="AT102" s="51"/>
      <c r="AU102" s="51"/>
      <c r="AV102" s="51"/>
      <c r="AW102" s="51"/>
      <c r="AX102" s="51"/>
    </row>
    <row r="103" spans="1:50" s="53" customFormat="1" ht="45" hidden="1" customHeight="1" x14ac:dyDescent="0.25">
      <c r="A103" s="65"/>
      <c r="B103" s="66"/>
      <c r="C103" s="66"/>
      <c r="D103" s="124" t="s">
        <v>460</v>
      </c>
      <c r="E103" s="84"/>
      <c r="F103" s="84"/>
      <c r="G103" s="108"/>
      <c r="H103" s="108"/>
      <c r="I103" s="84"/>
      <c r="J103" s="69">
        <v>0</v>
      </c>
      <c r="K103" s="69"/>
      <c r="L103" s="69"/>
      <c r="M103" s="69">
        <v>621070.89999997616</v>
      </c>
      <c r="N103" s="69"/>
      <c r="O103" s="69"/>
      <c r="P103" s="69"/>
      <c r="Q103" s="119">
        <f t="shared" si="44"/>
        <v>0</v>
      </c>
      <c r="R103" s="119">
        <v>0</v>
      </c>
      <c r="S103" s="70">
        <v>0</v>
      </c>
      <c r="T103" s="119">
        <f t="shared" si="47"/>
        <v>0</v>
      </c>
      <c r="U103" s="70">
        <f t="shared" si="48"/>
        <v>0</v>
      </c>
      <c r="V103" s="70">
        <f t="shared" si="49"/>
        <v>0</v>
      </c>
      <c r="W103" s="119">
        <f t="shared" si="50"/>
        <v>0</v>
      </c>
      <c r="X103" s="122"/>
      <c r="Y103" s="122"/>
      <c r="Z103" s="84"/>
      <c r="AA103" s="84"/>
      <c r="AB103" s="84"/>
      <c r="AC103" s="84"/>
      <c r="AD103" s="84"/>
      <c r="AE103" s="84"/>
      <c r="AF103" s="69"/>
      <c r="AG103" s="69" t="s">
        <v>461</v>
      </c>
      <c r="AH103" s="69" t="s">
        <v>462</v>
      </c>
      <c r="AI103" s="84" t="s">
        <v>463</v>
      </c>
      <c r="AJ103" s="84"/>
      <c r="AK103" s="84"/>
      <c r="AL103" s="43"/>
      <c r="AM103" s="43"/>
      <c r="AN103" s="43"/>
      <c r="AO103" s="43"/>
      <c r="AP103" s="85"/>
      <c r="AQ103" s="85"/>
      <c r="AR103" s="51"/>
      <c r="AS103" s="51"/>
      <c r="AT103" s="51"/>
      <c r="AU103" s="51"/>
      <c r="AV103" s="51"/>
      <c r="AW103" s="51"/>
      <c r="AX103" s="51"/>
    </row>
    <row r="104" spans="1:50" s="53" customFormat="1" ht="60" hidden="1" customHeight="1" x14ac:dyDescent="0.25">
      <c r="A104" s="36" t="s">
        <v>56</v>
      </c>
      <c r="B104" s="38">
        <v>2014</v>
      </c>
      <c r="C104" s="38" t="s">
        <v>61</v>
      </c>
      <c r="D104" s="37" t="s">
        <v>464</v>
      </c>
      <c r="E104" s="38" t="s">
        <v>422</v>
      </c>
      <c r="F104" s="38" t="s">
        <v>90</v>
      </c>
      <c r="G104" s="90"/>
      <c r="H104" s="90"/>
      <c r="I104" s="84"/>
      <c r="J104" s="48">
        <v>10000000</v>
      </c>
      <c r="K104" s="48">
        <v>10000000</v>
      </c>
      <c r="L104" s="69"/>
      <c r="M104" s="69"/>
      <c r="N104" s="48">
        <v>10000000</v>
      </c>
      <c r="O104" s="48">
        <v>10000000</v>
      </c>
      <c r="P104" s="48">
        <f>9989807.08+10000</f>
        <v>9999807.0800000001</v>
      </c>
      <c r="Q104" s="43">
        <f t="shared" si="44"/>
        <v>10000000</v>
      </c>
      <c r="R104" s="43">
        <f t="shared" si="44"/>
        <v>10000000</v>
      </c>
      <c r="S104" s="44">
        <f t="shared" ref="S104:S111" si="55">R104</f>
        <v>10000000</v>
      </c>
      <c r="T104" s="43">
        <f t="shared" si="47"/>
        <v>10000000</v>
      </c>
      <c r="U104" s="44">
        <f t="shared" si="48"/>
        <v>9999807.0800000001</v>
      </c>
      <c r="V104" s="44">
        <f t="shared" si="49"/>
        <v>9999807.0800000001</v>
      </c>
      <c r="W104" s="43">
        <f t="shared" si="50"/>
        <v>9999807.0800000001</v>
      </c>
      <c r="X104" s="111">
        <v>1</v>
      </c>
      <c r="Y104" s="122">
        <f t="shared" ref="Y104:Y113" si="56">V104/O104</f>
        <v>0.99998070800000005</v>
      </c>
      <c r="Z104" s="38"/>
      <c r="AA104" s="38"/>
      <c r="AB104" s="38" t="s">
        <v>301</v>
      </c>
      <c r="AC104" s="38" t="s">
        <v>465</v>
      </c>
      <c r="AD104" s="38" t="s">
        <v>445</v>
      </c>
      <c r="AE104" s="38" t="s">
        <v>466</v>
      </c>
      <c r="AF104" s="48">
        <v>49975.08</v>
      </c>
      <c r="AG104" s="48"/>
      <c r="AH104" s="48">
        <v>75167.199999999997</v>
      </c>
      <c r="AI104" s="38" t="s">
        <v>467</v>
      </c>
      <c r="AJ104" s="50">
        <f>K104-O104</f>
        <v>0</v>
      </c>
      <c r="AK104" s="50">
        <f>O104-P104</f>
        <v>192.91999999992549</v>
      </c>
      <c r="AL104" s="43">
        <f>J104*0.001</f>
        <v>10000</v>
      </c>
      <c r="AM104" s="43"/>
      <c r="AN104" s="43"/>
      <c r="AO104" s="43"/>
      <c r="AP104" s="51" t="s">
        <v>67</v>
      </c>
      <c r="AQ104" s="51" t="s">
        <v>67</v>
      </c>
      <c r="AR104" s="91" t="s">
        <v>407</v>
      </c>
      <c r="AS104" s="51" t="s">
        <v>108</v>
      </c>
      <c r="AT104" s="51"/>
      <c r="AU104" s="51"/>
      <c r="AV104" s="51"/>
      <c r="AW104" s="51"/>
      <c r="AX104" s="51"/>
    </row>
    <row r="105" spans="1:50" s="53" customFormat="1" ht="44.25" hidden="1" customHeight="1" x14ac:dyDescent="0.25">
      <c r="A105" s="36" t="s">
        <v>56</v>
      </c>
      <c r="B105" s="38">
        <v>2014</v>
      </c>
      <c r="C105" s="38" t="s">
        <v>93</v>
      </c>
      <c r="D105" s="37" t="s">
        <v>468</v>
      </c>
      <c r="E105" s="38" t="s">
        <v>59</v>
      </c>
      <c r="F105" s="38" t="s">
        <v>93</v>
      </c>
      <c r="G105" s="90">
        <v>42020</v>
      </c>
      <c r="H105" s="90">
        <v>42200</v>
      </c>
      <c r="I105" s="84"/>
      <c r="J105" s="48">
        <v>27409850</v>
      </c>
      <c r="K105" s="48">
        <v>27409850</v>
      </c>
      <c r="L105" s="69"/>
      <c r="M105" s="69"/>
      <c r="N105" s="48">
        <v>27409850</v>
      </c>
      <c r="O105" s="48">
        <v>27251490</v>
      </c>
      <c r="P105" s="48">
        <v>20262792.16</v>
      </c>
      <c r="Q105" s="43">
        <f t="shared" si="44"/>
        <v>27409850</v>
      </c>
      <c r="R105" s="43">
        <f t="shared" si="44"/>
        <v>27409850</v>
      </c>
      <c r="S105" s="44">
        <f t="shared" si="55"/>
        <v>27409850</v>
      </c>
      <c r="T105" s="43">
        <f t="shared" si="47"/>
        <v>27251490</v>
      </c>
      <c r="U105" s="44">
        <f t="shared" si="48"/>
        <v>20262792.16</v>
      </c>
      <c r="V105" s="44">
        <f t="shared" si="49"/>
        <v>20262792.16</v>
      </c>
      <c r="W105" s="43">
        <f t="shared" si="50"/>
        <v>20262792.16</v>
      </c>
      <c r="X105" s="111">
        <v>1</v>
      </c>
      <c r="Y105" s="122">
        <f t="shared" si="56"/>
        <v>0.74354804673065589</v>
      </c>
      <c r="Z105" s="38"/>
      <c r="AA105" s="38"/>
      <c r="AB105" s="38" t="s">
        <v>469</v>
      </c>
      <c r="AC105" s="38" t="s">
        <v>470</v>
      </c>
      <c r="AD105" s="38" t="s">
        <v>471</v>
      </c>
      <c r="AE105" s="38" t="s">
        <v>472</v>
      </c>
      <c r="AF105" s="48">
        <v>969.55</v>
      </c>
      <c r="AG105" s="48"/>
      <c r="AH105" s="48">
        <v>17121680.890000001</v>
      </c>
      <c r="AI105" s="38" t="s">
        <v>473</v>
      </c>
      <c r="AJ105" s="50">
        <f>K105-O105</f>
        <v>158360</v>
      </c>
      <c r="AK105" s="50">
        <f>O105-P105</f>
        <v>6988697.8399999999</v>
      </c>
      <c r="AL105" s="43">
        <v>27409.85</v>
      </c>
      <c r="AM105" s="123" t="s">
        <v>474</v>
      </c>
      <c r="AN105" s="43"/>
      <c r="AO105" s="43"/>
      <c r="AP105" s="51" t="s">
        <v>67</v>
      </c>
      <c r="AQ105" s="51" t="s">
        <v>67</v>
      </c>
      <c r="AR105" s="91" t="s">
        <v>407</v>
      </c>
      <c r="AS105" s="51" t="s">
        <v>108</v>
      </c>
      <c r="AT105" s="51"/>
      <c r="AU105" s="51"/>
      <c r="AV105" s="51"/>
      <c r="AW105" s="51"/>
      <c r="AX105" s="51"/>
    </row>
    <row r="106" spans="1:50" s="53" customFormat="1" ht="44.25" hidden="1" customHeight="1" x14ac:dyDescent="0.25">
      <c r="A106" s="36" t="s">
        <v>56</v>
      </c>
      <c r="B106" s="38">
        <v>2014</v>
      </c>
      <c r="C106" s="38" t="s">
        <v>93</v>
      </c>
      <c r="D106" s="37" t="s">
        <v>475</v>
      </c>
      <c r="E106" s="38" t="s">
        <v>59</v>
      </c>
      <c r="F106" s="38" t="s">
        <v>93</v>
      </c>
      <c r="G106" s="90">
        <v>42020</v>
      </c>
      <c r="H106" s="90">
        <v>42200</v>
      </c>
      <c r="I106" s="84"/>
      <c r="J106" s="48">
        <v>15000000</v>
      </c>
      <c r="K106" s="48">
        <v>15000000</v>
      </c>
      <c r="L106" s="69"/>
      <c r="M106" s="69"/>
      <c r="N106" s="48">
        <v>15000000</v>
      </c>
      <c r="O106" s="48">
        <f>14985000+15000</f>
        <v>15000000</v>
      </c>
      <c r="P106" s="48">
        <f>14889394.76+15000</f>
        <v>14904394.76</v>
      </c>
      <c r="Q106" s="43">
        <f t="shared" ref="Q106:R137" si="57">J106</f>
        <v>15000000</v>
      </c>
      <c r="R106" s="43">
        <f t="shared" si="57"/>
        <v>15000000</v>
      </c>
      <c r="S106" s="44">
        <f t="shared" si="55"/>
        <v>15000000</v>
      </c>
      <c r="T106" s="43">
        <f t="shared" si="47"/>
        <v>15000000</v>
      </c>
      <c r="U106" s="44">
        <f t="shared" si="48"/>
        <v>14904394.76</v>
      </c>
      <c r="V106" s="44">
        <f t="shared" si="49"/>
        <v>14904394.76</v>
      </c>
      <c r="W106" s="43">
        <f t="shared" si="50"/>
        <v>14904394.76</v>
      </c>
      <c r="X106" s="111">
        <v>1</v>
      </c>
      <c r="Y106" s="122">
        <f t="shared" si="56"/>
        <v>0.99362631733333329</v>
      </c>
      <c r="Z106" s="38"/>
      <c r="AA106" s="38"/>
      <c r="AB106" s="38" t="s">
        <v>469</v>
      </c>
      <c r="AC106" s="38" t="s">
        <v>476</v>
      </c>
      <c r="AD106" s="38" t="s">
        <v>471</v>
      </c>
      <c r="AE106" s="38" t="s">
        <v>477</v>
      </c>
      <c r="AF106" s="48">
        <v>336.19</v>
      </c>
      <c r="AG106" s="48"/>
      <c r="AH106" s="48">
        <v>9308740.4499999993</v>
      </c>
      <c r="AI106" s="38" t="s">
        <v>478</v>
      </c>
      <c r="AJ106" s="50">
        <f t="shared" ref="AJ106:AJ111" si="58">K106-O106</f>
        <v>0</v>
      </c>
      <c r="AK106" s="50">
        <f t="shared" ref="AK106:AK111" si="59">O106-P106</f>
        <v>95605.240000000224</v>
      </c>
      <c r="AL106" s="43">
        <v>15000</v>
      </c>
      <c r="AM106" s="123" t="s">
        <v>479</v>
      </c>
      <c r="AN106" s="43"/>
      <c r="AO106" s="43"/>
      <c r="AP106" s="51" t="s">
        <v>67</v>
      </c>
      <c r="AQ106" s="51" t="s">
        <v>67</v>
      </c>
      <c r="AR106" s="91" t="s">
        <v>407</v>
      </c>
      <c r="AS106" s="51" t="s">
        <v>108</v>
      </c>
      <c r="AT106" s="51"/>
      <c r="AU106" s="51"/>
      <c r="AV106" s="51"/>
      <c r="AW106" s="51"/>
      <c r="AX106" s="51"/>
    </row>
    <row r="107" spans="1:50" s="53" customFormat="1" ht="47.25" hidden="1" customHeight="1" x14ac:dyDescent="0.25">
      <c r="A107" s="36" t="s">
        <v>56</v>
      </c>
      <c r="B107" s="38">
        <v>2014</v>
      </c>
      <c r="C107" s="38" t="s">
        <v>93</v>
      </c>
      <c r="D107" s="37" t="s">
        <v>480</v>
      </c>
      <c r="E107" s="38" t="s">
        <v>59</v>
      </c>
      <c r="F107" s="38" t="s">
        <v>93</v>
      </c>
      <c r="G107" s="90">
        <v>42020</v>
      </c>
      <c r="H107" s="90">
        <v>42185</v>
      </c>
      <c r="I107" s="84"/>
      <c r="J107" s="48">
        <v>19000000</v>
      </c>
      <c r="K107" s="48">
        <v>19000000</v>
      </c>
      <c r="L107" s="69"/>
      <c r="M107" s="69"/>
      <c r="N107" s="48">
        <v>19000000</v>
      </c>
      <c r="O107" s="48">
        <f>18897539.88+19000</f>
        <v>18916539.879999999</v>
      </c>
      <c r="P107" s="48">
        <f>18878579.36+19000</f>
        <v>18897579.359999999</v>
      </c>
      <c r="Q107" s="43">
        <f t="shared" si="57"/>
        <v>19000000</v>
      </c>
      <c r="R107" s="43">
        <f t="shared" si="57"/>
        <v>19000000</v>
      </c>
      <c r="S107" s="44">
        <f t="shared" si="55"/>
        <v>19000000</v>
      </c>
      <c r="T107" s="43">
        <f t="shared" si="47"/>
        <v>18916539.879999999</v>
      </c>
      <c r="U107" s="44">
        <f t="shared" si="48"/>
        <v>18897579.359999999</v>
      </c>
      <c r="V107" s="44">
        <f>P107</f>
        <v>18897579.359999999</v>
      </c>
      <c r="W107" s="43">
        <f t="shared" si="50"/>
        <v>18897579.359999999</v>
      </c>
      <c r="X107" s="111">
        <v>1</v>
      </c>
      <c r="Y107" s="122">
        <f t="shared" si="56"/>
        <v>0.99899767504415293</v>
      </c>
      <c r="Z107" s="38"/>
      <c r="AA107" s="38"/>
      <c r="AB107" s="38" t="s">
        <v>469</v>
      </c>
      <c r="AC107" s="38" t="s">
        <v>481</v>
      </c>
      <c r="AD107" s="38" t="s">
        <v>471</v>
      </c>
      <c r="AE107" s="38" t="s">
        <v>482</v>
      </c>
      <c r="AF107" s="48">
        <v>265.11</v>
      </c>
      <c r="AG107" s="48"/>
      <c r="AH107" s="48">
        <v>4914946.09</v>
      </c>
      <c r="AI107" s="38" t="s">
        <v>483</v>
      </c>
      <c r="AJ107" s="50">
        <f t="shared" si="58"/>
        <v>83460.120000001043</v>
      </c>
      <c r="AK107" s="50">
        <f t="shared" si="59"/>
        <v>18960.519999999553</v>
      </c>
      <c r="AL107" s="43">
        <v>19000</v>
      </c>
      <c r="AM107" s="123" t="s">
        <v>484</v>
      </c>
      <c r="AN107" s="43"/>
      <c r="AO107" s="43"/>
      <c r="AP107" s="51" t="s">
        <v>67</v>
      </c>
      <c r="AQ107" s="51" t="s">
        <v>67</v>
      </c>
      <c r="AR107" s="91" t="s">
        <v>407</v>
      </c>
      <c r="AS107" s="51" t="s">
        <v>108</v>
      </c>
      <c r="AT107" s="51"/>
      <c r="AU107" s="51"/>
      <c r="AV107" s="51"/>
      <c r="AW107" s="51"/>
      <c r="AX107" s="51"/>
    </row>
    <row r="108" spans="1:50" s="53" customFormat="1" ht="44.25" hidden="1" customHeight="1" x14ac:dyDescent="0.25">
      <c r="A108" s="36" t="s">
        <v>56</v>
      </c>
      <c r="B108" s="38">
        <v>2014</v>
      </c>
      <c r="C108" s="38" t="s">
        <v>73</v>
      </c>
      <c r="D108" s="37" t="s">
        <v>485</v>
      </c>
      <c r="E108" s="38" t="s">
        <v>59</v>
      </c>
      <c r="F108" s="38" t="s">
        <v>90</v>
      </c>
      <c r="G108" s="90"/>
      <c r="H108" s="90">
        <v>42272</v>
      </c>
      <c r="I108" s="84"/>
      <c r="J108" s="48">
        <v>8000000</v>
      </c>
      <c r="K108" s="48">
        <v>8000000</v>
      </c>
      <c r="L108" s="69"/>
      <c r="M108" s="69"/>
      <c r="N108" s="48">
        <v>8000000</v>
      </c>
      <c r="O108" s="48">
        <v>7999999.6600000001</v>
      </c>
      <c r="P108" s="48">
        <f>7819767.83</f>
        <v>7819767.8300000001</v>
      </c>
      <c r="Q108" s="43">
        <f t="shared" si="57"/>
        <v>8000000</v>
      </c>
      <c r="R108" s="43">
        <f t="shared" si="57"/>
        <v>8000000</v>
      </c>
      <c r="S108" s="44">
        <f t="shared" si="55"/>
        <v>8000000</v>
      </c>
      <c r="T108" s="43">
        <f t="shared" si="47"/>
        <v>7999999.6600000001</v>
      </c>
      <c r="U108" s="44">
        <f t="shared" si="48"/>
        <v>7819767.8300000001</v>
      </c>
      <c r="V108" s="44">
        <f t="shared" si="49"/>
        <v>7819767.8300000001</v>
      </c>
      <c r="W108" s="43">
        <f t="shared" si="50"/>
        <v>7819767.8300000001</v>
      </c>
      <c r="X108" s="111">
        <v>1</v>
      </c>
      <c r="Y108" s="122">
        <f t="shared" si="56"/>
        <v>0.97747102029251831</v>
      </c>
      <c r="Z108" s="38"/>
      <c r="AA108" s="38" t="s">
        <v>90</v>
      </c>
      <c r="AB108" s="38" t="s">
        <v>301</v>
      </c>
      <c r="AC108" s="38" t="s">
        <v>486</v>
      </c>
      <c r="AD108" s="38" t="s">
        <v>445</v>
      </c>
      <c r="AE108" s="38" t="s">
        <v>487</v>
      </c>
      <c r="AF108" s="48">
        <v>67774.42</v>
      </c>
      <c r="AG108" s="48"/>
      <c r="AH108" s="48">
        <v>3892166.42</v>
      </c>
      <c r="AI108" s="38" t="s">
        <v>488</v>
      </c>
      <c r="AJ108" s="50">
        <f t="shared" si="58"/>
        <v>0.33999999985098839</v>
      </c>
      <c r="AK108" s="50">
        <f>O108-P108</f>
        <v>180231.83000000007</v>
      </c>
      <c r="AL108" s="43">
        <f>J108*0.001</f>
        <v>8000</v>
      </c>
      <c r="AM108" s="43"/>
      <c r="AN108" s="43"/>
      <c r="AO108" s="43"/>
      <c r="AP108" s="51" t="s">
        <v>273</v>
      </c>
      <c r="AQ108" s="51" t="s">
        <v>67</v>
      </c>
      <c r="AR108" s="91" t="s">
        <v>407</v>
      </c>
      <c r="AS108" s="51" t="s">
        <v>108</v>
      </c>
      <c r="AT108" s="51"/>
      <c r="AU108" s="51"/>
      <c r="AV108" s="51"/>
      <c r="AW108" s="51"/>
      <c r="AX108" s="51"/>
    </row>
    <row r="109" spans="1:50" s="53" customFormat="1" ht="49.5" hidden="1" customHeight="1" x14ac:dyDescent="0.25">
      <c r="A109" s="36" t="s">
        <v>56</v>
      </c>
      <c r="B109" s="38">
        <v>2014</v>
      </c>
      <c r="C109" s="38" t="s">
        <v>73</v>
      </c>
      <c r="D109" s="37" t="s">
        <v>489</v>
      </c>
      <c r="E109" s="38" t="s">
        <v>59</v>
      </c>
      <c r="F109" s="38" t="s">
        <v>70</v>
      </c>
      <c r="G109" s="90">
        <v>42023</v>
      </c>
      <c r="H109" s="90">
        <v>42140</v>
      </c>
      <c r="I109" s="84"/>
      <c r="J109" s="48">
        <v>15000000</v>
      </c>
      <c r="K109" s="48">
        <v>15000000</v>
      </c>
      <c r="L109" s="69"/>
      <c r="M109" s="69"/>
      <c r="N109" s="48">
        <v>15000000</v>
      </c>
      <c r="O109" s="48">
        <f>14950000+15000</f>
        <v>14965000</v>
      </c>
      <c r="P109" s="48">
        <f>14950000+15000</f>
        <v>14965000</v>
      </c>
      <c r="Q109" s="43">
        <f t="shared" si="57"/>
        <v>15000000</v>
      </c>
      <c r="R109" s="43">
        <f t="shared" si="57"/>
        <v>15000000</v>
      </c>
      <c r="S109" s="44">
        <f t="shared" si="55"/>
        <v>15000000</v>
      </c>
      <c r="T109" s="43">
        <f t="shared" si="47"/>
        <v>14965000</v>
      </c>
      <c r="U109" s="44">
        <f t="shared" si="48"/>
        <v>14965000</v>
      </c>
      <c r="V109" s="44">
        <f t="shared" si="49"/>
        <v>14965000</v>
      </c>
      <c r="W109" s="43">
        <f t="shared" si="50"/>
        <v>14965000</v>
      </c>
      <c r="X109" s="111">
        <v>1</v>
      </c>
      <c r="Y109" s="122">
        <f t="shared" si="56"/>
        <v>1</v>
      </c>
      <c r="Z109" s="38"/>
      <c r="AA109" s="38"/>
      <c r="AB109" s="38" t="s">
        <v>74</v>
      </c>
      <c r="AC109" s="38" t="s">
        <v>490</v>
      </c>
      <c r="AD109" s="38" t="s">
        <v>491</v>
      </c>
      <c r="AE109" s="38" t="s">
        <v>492</v>
      </c>
      <c r="AF109" s="48">
        <v>174</v>
      </c>
      <c r="AG109" s="48"/>
      <c r="AH109" s="48">
        <v>5035113.38</v>
      </c>
      <c r="AI109" s="38" t="s">
        <v>493</v>
      </c>
      <c r="AJ109" s="50">
        <f t="shared" si="58"/>
        <v>35000</v>
      </c>
      <c r="AK109" s="50">
        <f t="shared" si="59"/>
        <v>0</v>
      </c>
      <c r="AL109" s="43">
        <v>15000</v>
      </c>
      <c r="AM109" s="123" t="s">
        <v>494</v>
      </c>
      <c r="AN109" s="126"/>
      <c r="AO109" s="126"/>
      <c r="AP109" s="51" t="s">
        <v>67</v>
      </c>
      <c r="AQ109" s="51" t="s">
        <v>67</v>
      </c>
      <c r="AR109" s="91" t="s">
        <v>407</v>
      </c>
      <c r="AS109" s="51" t="s">
        <v>108</v>
      </c>
      <c r="AT109" s="51" t="s">
        <v>69</v>
      </c>
      <c r="AU109" s="51" t="s">
        <v>69</v>
      </c>
      <c r="AV109" s="51"/>
      <c r="AW109" s="51" t="s">
        <v>69</v>
      </c>
      <c r="AX109" s="51" t="s">
        <v>69</v>
      </c>
    </row>
    <row r="110" spans="1:50" s="53" customFormat="1" ht="48.75" hidden="1" customHeight="1" x14ac:dyDescent="0.25">
      <c r="A110" s="36" t="s">
        <v>56</v>
      </c>
      <c r="B110" s="38">
        <v>2014</v>
      </c>
      <c r="C110" s="38" t="s">
        <v>73</v>
      </c>
      <c r="D110" s="37" t="s">
        <v>495</v>
      </c>
      <c r="E110" s="38" t="s">
        <v>59</v>
      </c>
      <c r="F110" s="38" t="s">
        <v>70</v>
      </c>
      <c r="G110" s="90">
        <v>42009</v>
      </c>
      <c r="H110" s="90">
        <v>42098</v>
      </c>
      <c r="I110" s="84"/>
      <c r="J110" s="48">
        <v>6000000</v>
      </c>
      <c r="K110" s="48">
        <v>6000000</v>
      </c>
      <c r="L110" s="69"/>
      <c r="M110" s="69"/>
      <c r="N110" s="48">
        <v>6000000</v>
      </c>
      <c r="O110" s="48">
        <f>5994000+6000</f>
        <v>6000000</v>
      </c>
      <c r="P110" s="48">
        <f>5994000+6000</f>
        <v>6000000</v>
      </c>
      <c r="Q110" s="43">
        <f t="shared" si="57"/>
        <v>6000000</v>
      </c>
      <c r="R110" s="43">
        <f t="shared" si="57"/>
        <v>6000000</v>
      </c>
      <c r="S110" s="44">
        <f t="shared" si="55"/>
        <v>6000000</v>
      </c>
      <c r="T110" s="43">
        <f t="shared" si="47"/>
        <v>6000000</v>
      </c>
      <c r="U110" s="44">
        <f t="shared" si="48"/>
        <v>6000000</v>
      </c>
      <c r="V110" s="44">
        <f t="shared" si="49"/>
        <v>6000000</v>
      </c>
      <c r="W110" s="43">
        <f t="shared" si="50"/>
        <v>6000000</v>
      </c>
      <c r="X110" s="111">
        <v>1</v>
      </c>
      <c r="Y110" s="122">
        <f t="shared" si="56"/>
        <v>1</v>
      </c>
      <c r="Z110" s="38"/>
      <c r="AA110" s="38"/>
      <c r="AB110" s="38" t="s">
        <v>74</v>
      </c>
      <c r="AC110" s="38" t="s">
        <v>496</v>
      </c>
      <c r="AD110" s="38" t="s">
        <v>491</v>
      </c>
      <c r="AE110" s="38" t="s">
        <v>497</v>
      </c>
      <c r="AF110" s="48">
        <v>2.58</v>
      </c>
      <c r="AG110" s="48"/>
      <c r="AH110" s="48">
        <v>904478.53</v>
      </c>
      <c r="AI110" s="38" t="s">
        <v>498</v>
      </c>
      <c r="AJ110" s="50">
        <f t="shared" si="58"/>
        <v>0</v>
      </c>
      <c r="AK110" s="50">
        <f t="shared" si="59"/>
        <v>0</v>
      </c>
      <c r="AL110" s="43">
        <v>6000</v>
      </c>
      <c r="AM110" s="123" t="s">
        <v>499</v>
      </c>
      <c r="AN110" s="43"/>
      <c r="AO110" s="43"/>
      <c r="AP110" s="51" t="s">
        <v>67</v>
      </c>
      <c r="AQ110" s="51" t="s">
        <v>67</v>
      </c>
      <c r="AR110" s="51" t="s">
        <v>68</v>
      </c>
      <c r="AS110" s="51"/>
      <c r="AT110" s="51" t="s">
        <v>69</v>
      </c>
      <c r="AU110" s="51" t="s">
        <v>69</v>
      </c>
      <c r="AV110" s="51"/>
      <c r="AW110" s="51"/>
      <c r="AX110" s="51"/>
    </row>
    <row r="111" spans="1:50" s="53" customFormat="1" ht="45" hidden="1" customHeight="1" x14ac:dyDescent="0.25">
      <c r="A111" s="54" t="s">
        <v>56</v>
      </c>
      <c r="B111" s="55">
        <v>2014</v>
      </c>
      <c r="C111" s="55" t="s">
        <v>73</v>
      </c>
      <c r="D111" s="37" t="s">
        <v>500</v>
      </c>
      <c r="E111" s="38"/>
      <c r="F111" s="38" t="s">
        <v>70</v>
      </c>
      <c r="G111" s="90">
        <v>42009</v>
      </c>
      <c r="H111" s="90">
        <v>42098</v>
      </c>
      <c r="I111" s="84"/>
      <c r="J111" s="48">
        <f>J112+J113</f>
        <v>6000000</v>
      </c>
      <c r="K111" s="48">
        <f>K112+K113</f>
        <v>6000000</v>
      </c>
      <c r="L111" s="69"/>
      <c r="M111" s="69"/>
      <c r="N111" s="48">
        <v>6000000</v>
      </c>
      <c r="O111" s="48">
        <f>O112+O113+6000</f>
        <v>5996759.8599999994</v>
      </c>
      <c r="P111" s="48">
        <f>P112+P113+6000</f>
        <v>5996759.8600000003</v>
      </c>
      <c r="Q111" s="43">
        <f t="shared" si="57"/>
        <v>6000000</v>
      </c>
      <c r="R111" s="43">
        <f t="shared" si="57"/>
        <v>6000000</v>
      </c>
      <c r="S111" s="44">
        <f t="shared" si="55"/>
        <v>6000000</v>
      </c>
      <c r="T111" s="43">
        <f t="shared" si="47"/>
        <v>5996759.8599999994</v>
      </c>
      <c r="U111" s="44">
        <f t="shared" si="48"/>
        <v>5996759.8600000003</v>
      </c>
      <c r="V111" s="44">
        <f t="shared" si="49"/>
        <v>5996759.8600000003</v>
      </c>
      <c r="W111" s="43">
        <f t="shared" si="50"/>
        <v>5996759.8600000003</v>
      </c>
      <c r="X111" s="111">
        <v>1</v>
      </c>
      <c r="Y111" s="122">
        <f t="shared" si="56"/>
        <v>1.0000000000000002</v>
      </c>
      <c r="Z111" s="38"/>
      <c r="AA111" s="38"/>
      <c r="AB111" s="38" t="s">
        <v>74</v>
      </c>
      <c r="AC111" s="38" t="s">
        <v>501</v>
      </c>
      <c r="AD111" s="38" t="s">
        <v>491</v>
      </c>
      <c r="AE111" s="38" t="s">
        <v>502</v>
      </c>
      <c r="AF111" s="48">
        <v>8.8000000000000007</v>
      </c>
      <c r="AG111" s="48"/>
      <c r="AH111" s="48">
        <v>1789785.28</v>
      </c>
      <c r="AI111" s="38" t="s">
        <v>493</v>
      </c>
      <c r="AJ111" s="50">
        <f t="shared" si="58"/>
        <v>3240.140000000596</v>
      </c>
      <c r="AK111" s="50">
        <f t="shared" si="59"/>
        <v>0</v>
      </c>
      <c r="AL111" s="43">
        <v>6000</v>
      </c>
      <c r="AM111" s="123" t="s">
        <v>503</v>
      </c>
      <c r="AN111" s="43"/>
      <c r="AO111" s="43"/>
      <c r="AP111" s="51" t="s">
        <v>67</v>
      </c>
      <c r="AQ111" s="51" t="s">
        <v>67</v>
      </c>
      <c r="AR111" s="51" t="s">
        <v>68</v>
      </c>
      <c r="AS111" s="51"/>
      <c r="AT111" s="51" t="s">
        <v>69</v>
      </c>
      <c r="AU111" s="51" t="s">
        <v>69</v>
      </c>
      <c r="AV111" s="51"/>
      <c r="AW111" s="51"/>
      <c r="AX111" s="51"/>
    </row>
    <row r="112" spans="1:50" s="53" customFormat="1" ht="30" hidden="1" customHeight="1" x14ac:dyDescent="0.25">
      <c r="A112" s="127"/>
      <c r="B112" s="66"/>
      <c r="C112" s="66"/>
      <c r="D112" s="124" t="s">
        <v>504</v>
      </c>
      <c r="E112" s="84" t="s">
        <v>59</v>
      </c>
      <c r="F112" s="38" t="s">
        <v>70</v>
      </c>
      <c r="G112" s="108">
        <v>42009</v>
      </c>
      <c r="H112" s="108">
        <v>42098</v>
      </c>
      <c r="I112" s="84"/>
      <c r="J112" s="69">
        <v>5199996.54</v>
      </c>
      <c r="K112" s="69">
        <v>5199996.54</v>
      </c>
      <c r="L112" s="69"/>
      <c r="M112" s="69"/>
      <c r="N112" s="70">
        <v>5199996.54</v>
      </c>
      <c r="O112" s="69">
        <f>4276732.06+918064.48</f>
        <v>5194796.5399999991</v>
      </c>
      <c r="P112" s="69">
        <v>5194796.54</v>
      </c>
      <c r="Q112" s="119">
        <f t="shared" si="57"/>
        <v>5199996.54</v>
      </c>
      <c r="R112" s="119">
        <f>Q112</f>
        <v>5199996.54</v>
      </c>
      <c r="S112" s="70">
        <f>N112</f>
        <v>5199996.54</v>
      </c>
      <c r="T112" s="119">
        <f t="shared" si="47"/>
        <v>5194796.5399999991</v>
      </c>
      <c r="U112" s="70">
        <f t="shared" si="48"/>
        <v>5194796.54</v>
      </c>
      <c r="V112" s="70">
        <f t="shared" si="49"/>
        <v>5194796.54</v>
      </c>
      <c r="W112" s="119">
        <f t="shared" si="50"/>
        <v>5194796.54</v>
      </c>
      <c r="X112" s="122">
        <v>1</v>
      </c>
      <c r="Y112" s="122">
        <f t="shared" si="56"/>
        <v>1.0000000000000002</v>
      </c>
      <c r="Z112" s="84"/>
      <c r="AA112" s="84"/>
      <c r="AB112" s="84"/>
      <c r="AC112" s="84"/>
      <c r="AD112" s="84"/>
      <c r="AE112" s="84"/>
      <c r="AF112" s="69"/>
      <c r="AG112" s="69"/>
      <c r="AH112" s="69">
        <v>2500411.5399999996</v>
      </c>
      <c r="AI112" s="84"/>
      <c r="AJ112" s="84"/>
      <c r="AK112" s="84"/>
      <c r="AL112" s="43"/>
      <c r="AM112" s="43"/>
      <c r="AN112" s="43"/>
      <c r="AO112" s="43"/>
      <c r="AP112" s="85"/>
      <c r="AQ112" s="85"/>
      <c r="AR112" s="51"/>
      <c r="AS112" s="51"/>
      <c r="AT112" s="51" t="s">
        <v>69</v>
      </c>
      <c r="AU112" s="51" t="s">
        <v>69</v>
      </c>
      <c r="AV112" s="51"/>
      <c r="AW112" s="51"/>
      <c r="AX112" s="51"/>
    </row>
    <row r="113" spans="1:51" s="53" customFormat="1" ht="45" hidden="1" customHeight="1" x14ac:dyDescent="0.25">
      <c r="A113" s="127"/>
      <c r="B113" s="66"/>
      <c r="C113" s="66"/>
      <c r="D113" s="124" t="s">
        <v>505</v>
      </c>
      <c r="E113" s="84" t="s">
        <v>89</v>
      </c>
      <c r="F113" s="38" t="s">
        <v>70</v>
      </c>
      <c r="G113" s="108">
        <v>42009</v>
      </c>
      <c r="H113" s="108">
        <v>42073</v>
      </c>
      <c r="I113" s="84"/>
      <c r="J113" s="69">
        <v>800003.46</v>
      </c>
      <c r="K113" s="69">
        <v>800003.46</v>
      </c>
      <c r="L113" s="69"/>
      <c r="M113" s="69"/>
      <c r="N113" s="70">
        <v>800003.46</v>
      </c>
      <c r="O113" s="69">
        <v>795963.32</v>
      </c>
      <c r="P113" s="69">
        <v>795963.32</v>
      </c>
      <c r="Q113" s="119">
        <f t="shared" si="57"/>
        <v>800003.46</v>
      </c>
      <c r="R113" s="119">
        <f>Q113</f>
        <v>800003.46</v>
      </c>
      <c r="S113" s="70">
        <f>N113</f>
        <v>800003.46</v>
      </c>
      <c r="T113" s="119">
        <f t="shared" si="47"/>
        <v>795963.32</v>
      </c>
      <c r="U113" s="70">
        <f t="shared" si="48"/>
        <v>795963.32</v>
      </c>
      <c r="V113" s="70">
        <f t="shared" si="49"/>
        <v>795963.32</v>
      </c>
      <c r="W113" s="119">
        <f t="shared" si="50"/>
        <v>795963.32</v>
      </c>
      <c r="X113" s="122">
        <v>1</v>
      </c>
      <c r="Y113" s="122">
        <f t="shared" si="56"/>
        <v>1</v>
      </c>
      <c r="Z113" s="84"/>
      <c r="AA113" s="84"/>
      <c r="AB113" s="84"/>
      <c r="AC113" s="84"/>
      <c r="AD113" s="84"/>
      <c r="AE113" s="84"/>
      <c r="AF113" s="69"/>
      <c r="AG113" s="69"/>
      <c r="AH113" s="69">
        <v>343615.22999999992</v>
      </c>
      <c r="AI113" s="84"/>
      <c r="AJ113" s="84"/>
      <c r="AK113" s="84"/>
      <c r="AL113" s="43"/>
      <c r="AM113" s="43"/>
      <c r="AN113" s="43"/>
      <c r="AO113" s="43"/>
      <c r="AP113" s="85"/>
      <c r="AQ113" s="85"/>
      <c r="AR113" s="51"/>
      <c r="AS113" s="51"/>
      <c r="AT113" s="51" t="s">
        <v>69</v>
      </c>
      <c r="AU113" s="51" t="s">
        <v>69</v>
      </c>
      <c r="AV113" s="51"/>
      <c r="AW113" s="51"/>
      <c r="AX113" s="51"/>
    </row>
    <row r="114" spans="1:51" s="53" customFormat="1" ht="45" hidden="1" customHeight="1" x14ac:dyDescent="0.25">
      <c r="A114" s="36" t="s">
        <v>56</v>
      </c>
      <c r="B114" s="38">
        <v>2014</v>
      </c>
      <c r="C114" s="38" t="s">
        <v>73</v>
      </c>
      <c r="D114" s="37" t="s">
        <v>506</v>
      </c>
      <c r="E114" s="38" t="s">
        <v>59</v>
      </c>
      <c r="F114" s="38" t="s">
        <v>70</v>
      </c>
      <c r="G114" s="90">
        <v>42009</v>
      </c>
      <c r="H114" s="90">
        <v>42177</v>
      </c>
      <c r="I114" s="84"/>
      <c r="J114" s="48">
        <v>12000000</v>
      </c>
      <c r="K114" s="48">
        <v>12000000</v>
      </c>
      <c r="L114" s="69"/>
      <c r="M114" s="69"/>
      <c r="N114" s="48">
        <v>12000000</v>
      </c>
      <c r="O114" s="48">
        <f>11368256.05+619743.95+12000</f>
        <v>12000000</v>
      </c>
      <c r="P114" s="48">
        <f>11368256.05+619743.95+12000</f>
        <v>12000000</v>
      </c>
      <c r="Q114" s="43">
        <f t="shared" si="57"/>
        <v>12000000</v>
      </c>
      <c r="R114" s="43">
        <f>K114</f>
        <v>12000000</v>
      </c>
      <c r="S114" s="44">
        <f t="shared" ref="S114" si="60">R114</f>
        <v>12000000</v>
      </c>
      <c r="T114" s="43">
        <f t="shared" si="47"/>
        <v>12000000</v>
      </c>
      <c r="U114" s="44">
        <f t="shared" si="48"/>
        <v>12000000</v>
      </c>
      <c r="V114" s="44">
        <f t="shared" si="49"/>
        <v>12000000</v>
      </c>
      <c r="W114" s="43">
        <f t="shared" si="50"/>
        <v>12000000</v>
      </c>
      <c r="X114" s="111">
        <v>1</v>
      </c>
      <c r="Y114" s="111">
        <v>1</v>
      </c>
      <c r="Z114" s="38"/>
      <c r="AA114" s="38"/>
      <c r="AB114" s="38" t="s">
        <v>74</v>
      </c>
      <c r="AC114" s="38" t="s">
        <v>507</v>
      </c>
      <c r="AD114" s="38" t="s">
        <v>491</v>
      </c>
      <c r="AE114" s="38" t="s">
        <v>508</v>
      </c>
      <c r="AF114" s="48">
        <v>31.14</v>
      </c>
      <c r="AG114" s="48"/>
      <c r="AH114" s="48">
        <v>3935690.76</v>
      </c>
      <c r="AI114" s="38" t="s">
        <v>493</v>
      </c>
      <c r="AJ114" s="50">
        <f>K114-O114</f>
        <v>0</v>
      </c>
      <c r="AK114" s="50">
        <f>O114-P114</f>
        <v>0</v>
      </c>
      <c r="AL114" s="43">
        <v>12000</v>
      </c>
      <c r="AM114" s="123" t="s">
        <v>509</v>
      </c>
      <c r="AN114" s="43"/>
      <c r="AO114" s="43"/>
      <c r="AP114" s="51" t="s">
        <v>67</v>
      </c>
      <c r="AQ114" s="51" t="s">
        <v>67</v>
      </c>
      <c r="AR114" s="51" t="s">
        <v>68</v>
      </c>
      <c r="AS114" s="51"/>
      <c r="AT114" s="51" t="s">
        <v>69</v>
      </c>
      <c r="AU114" s="51" t="s">
        <v>69</v>
      </c>
      <c r="AV114" s="51"/>
      <c r="AW114" s="51"/>
      <c r="AX114" s="51"/>
    </row>
    <row r="115" spans="1:51" s="53" customFormat="1" ht="33.75" hidden="1" customHeight="1" x14ac:dyDescent="0.25">
      <c r="A115" s="54" t="s">
        <v>56</v>
      </c>
      <c r="B115" s="55">
        <v>2014</v>
      </c>
      <c r="C115" s="55" t="s">
        <v>347</v>
      </c>
      <c r="D115" s="37" t="s">
        <v>510</v>
      </c>
      <c r="E115" s="38" t="s">
        <v>59</v>
      </c>
      <c r="F115" s="38" t="s">
        <v>511</v>
      </c>
      <c r="G115" s="90"/>
      <c r="H115" s="90"/>
      <c r="I115" s="84"/>
      <c r="J115" s="48">
        <f>J116+J117</f>
        <v>45400000</v>
      </c>
      <c r="K115" s="48">
        <f>K116+K117</f>
        <v>45400000</v>
      </c>
      <c r="L115" s="69"/>
      <c r="M115" s="69"/>
      <c r="N115" s="48">
        <f>N116+N117</f>
        <v>15330100</v>
      </c>
      <c r="O115" s="48">
        <f>O116+O117</f>
        <v>33928121.239999995</v>
      </c>
      <c r="P115" s="48">
        <f>P116+P117</f>
        <v>27592574.300000001</v>
      </c>
      <c r="Q115" s="43">
        <f t="shared" si="57"/>
        <v>45400000</v>
      </c>
      <c r="R115" s="43">
        <f>K115</f>
        <v>45400000</v>
      </c>
      <c r="S115" s="44">
        <f>R115</f>
        <v>45400000</v>
      </c>
      <c r="T115" s="43">
        <f t="shared" si="47"/>
        <v>33928121.239999995</v>
      </c>
      <c r="U115" s="44">
        <f t="shared" si="48"/>
        <v>27592574.300000001</v>
      </c>
      <c r="V115" s="44">
        <f t="shared" si="49"/>
        <v>27592574.300000001</v>
      </c>
      <c r="W115" s="43">
        <f t="shared" si="50"/>
        <v>27592574.300000001</v>
      </c>
      <c r="X115" s="111">
        <f>AVERAGE(X116:X117)</f>
        <v>0.76970145833333337</v>
      </c>
      <c r="Y115" s="122">
        <f t="shared" ref="Y115:Y128" si="61">W115/T115</f>
        <v>0.81326561246395745</v>
      </c>
      <c r="Z115" s="38"/>
      <c r="AA115" s="38"/>
      <c r="AB115" s="38"/>
      <c r="AC115" s="38"/>
      <c r="AD115" s="38"/>
      <c r="AE115" s="38"/>
      <c r="AF115" s="48"/>
      <c r="AG115" s="48"/>
      <c r="AH115" s="48"/>
      <c r="AI115" s="38"/>
      <c r="AJ115" s="50">
        <f>K115-O115</f>
        <v>11471878.760000005</v>
      </c>
      <c r="AK115" s="50">
        <f>O115-P115</f>
        <v>6335546.9399999939</v>
      </c>
      <c r="AL115" s="43"/>
      <c r="AM115" s="123"/>
      <c r="AN115" s="43"/>
      <c r="AO115" s="43"/>
      <c r="AP115" s="51" t="s">
        <v>273</v>
      </c>
      <c r="AQ115" s="51" t="s">
        <v>273</v>
      </c>
      <c r="AR115" s="91" t="s">
        <v>443</v>
      </c>
      <c r="AS115" s="51" t="s">
        <v>90</v>
      </c>
      <c r="AT115" s="51"/>
      <c r="AU115" s="51"/>
      <c r="AV115" s="51"/>
      <c r="AW115" s="51"/>
      <c r="AX115" s="51"/>
    </row>
    <row r="116" spans="1:51" s="53" customFormat="1" ht="60" hidden="1" x14ac:dyDescent="0.25">
      <c r="A116" s="65"/>
      <c r="B116" s="66"/>
      <c r="C116" s="66"/>
      <c r="D116" s="124" t="s">
        <v>512</v>
      </c>
      <c r="E116" s="84" t="s">
        <v>422</v>
      </c>
      <c r="F116" s="84" t="s">
        <v>167</v>
      </c>
      <c r="G116" s="108"/>
      <c r="H116" s="108"/>
      <c r="I116" s="84"/>
      <c r="J116" s="69">
        <v>2400000</v>
      </c>
      <c r="K116" s="69">
        <v>2400000</v>
      </c>
      <c r="L116" s="69"/>
      <c r="M116" s="69"/>
      <c r="N116" s="69">
        <v>2400000</v>
      </c>
      <c r="O116" s="69">
        <v>2400000</v>
      </c>
      <c r="P116" s="69">
        <f>1532167+2400</f>
        <v>1534567</v>
      </c>
      <c r="Q116" s="119">
        <f t="shared" si="57"/>
        <v>2400000</v>
      </c>
      <c r="R116" s="119">
        <f t="shared" si="57"/>
        <v>2400000</v>
      </c>
      <c r="S116" s="70">
        <f t="shared" ref="S116" si="62">N116</f>
        <v>2400000</v>
      </c>
      <c r="T116" s="119">
        <f t="shared" si="47"/>
        <v>2400000</v>
      </c>
      <c r="U116" s="70">
        <f t="shared" si="48"/>
        <v>1534567</v>
      </c>
      <c r="V116" s="70">
        <f t="shared" si="49"/>
        <v>1534567</v>
      </c>
      <c r="W116" s="119">
        <f t="shared" si="50"/>
        <v>1534567</v>
      </c>
      <c r="X116" s="122">
        <f>W116/T116</f>
        <v>0.63940291666666671</v>
      </c>
      <c r="Y116" s="122">
        <f t="shared" si="61"/>
        <v>0.63940291666666671</v>
      </c>
      <c r="Z116" s="84"/>
      <c r="AA116" s="84"/>
      <c r="AB116" s="84" t="s">
        <v>513</v>
      </c>
      <c r="AC116" s="84">
        <v>90000388040</v>
      </c>
      <c r="AD116" s="84" t="s">
        <v>491</v>
      </c>
      <c r="AE116" s="84" t="s">
        <v>514</v>
      </c>
      <c r="AF116" s="69">
        <v>104.9</v>
      </c>
      <c r="AG116" s="69"/>
      <c r="AH116" s="69">
        <v>1000104.9</v>
      </c>
      <c r="AI116" s="84"/>
      <c r="AJ116" s="84"/>
      <c r="AK116" s="84"/>
      <c r="AL116" s="43">
        <v>2400</v>
      </c>
      <c r="AM116" s="123" t="s">
        <v>515</v>
      </c>
      <c r="AN116" s="126"/>
      <c r="AO116" s="126"/>
      <c r="AP116" s="85"/>
      <c r="AQ116" s="85"/>
      <c r="AR116" s="128">
        <f>J116*0.001</f>
        <v>2400</v>
      </c>
      <c r="AS116" s="51"/>
      <c r="AT116" s="51"/>
      <c r="AU116" s="51"/>
      <c r="AV116" s="51"/>
      <c r="AW116" s="51"/>
      <c r="AX116" s="51"/>
    </row>
    <row r="117" spans="1:51" s="53" customFormat="1" ht="45" hidden="1" customHeight="1" x14ac:dyDescent="0.25">
      <c r="A117" s="65"/>
      <c r="B117" s="66"/>
      <c r="C117" s="66"/>
      <c r="D117" s="124" t="s">
        <v>510</v>
      </c>
      <c r="E117" s="84" t="s">
        <v>59</v>
      </c>
      <c r="F117" s="84" t="s">
        <v>90</v>
      </c>
      <c r="G117" s="108">
        <v>42156</v>
      </c>
      <c r="H117" s="108">
        <v>42335</v>
      </c>
      <c r="I117" s="84"/>
      <c r="J117" s="69">
        <v>43000000</v>
      </c>
      <c r="K117" s="69">
        <v>43000000</v>
      </c>
      <c r="L117" s="69"/>
      <c r="M117" s="69"/>
      <c r="N117" s="69">
        <v>12930100</v>
      </c>
      <c r="O117" s="69">
        <v>31528121.239999998</v>
      </c>
      <c r="P117" s="69">
        <v>26058007.300000001</v>
      </c>
      <c r="Q117" s="119">
        <f t="shared" si="57"/>
        <v>43000000</v>
      </c>
      <c r="R117" s="119">
        <f t="shared" si="57"/>
        <v>43000000</v>
      </c>
      <c r="S117" s="70">
        <f>R117</f>
        <v>43000000</v>
      </c>
      <c r="T117" s="119">
        <f t="shared" si="47"/>
        <v>31528121.239999998</v>
      </c>
      <c r="U117" s="70">
        <f t="shared" si="48"/>
        <v>26058007.300000001</v>
      </c>
      <c r="V117" s="70">
        <f t="shared" si="49"/>
        <v>26058007.300000001</v>
      </c>
      <c r="W117" s="119">
        <f t="shared" si="50"/>
        <v>26058007.300000001</v>
      </c>
      <c r="X117" s="122">
        <v>0.9</v>
      </c>
      <c r="Y117" s="122">
        <f t="shared" si="61"/>
        <v>0.82650047878336574</v>
      </c>
      <c r="Z117" s="84"/>
      <c r="AA117" s="84" t="s">
        <v>90</v>
      </c>
      <c r="AB117" s="84" t="s">
        <v>301</v>
      </c>
      <c r="AC117" s="84" t="s">
        <v>516</v>
      </c>
      <c r="AD117" s="84" t="s">
        <v>445</v>
      </c>
      <c r="AE117" s="84" t="s">
        <v>517</v>
      </c>
      <c r="AF117" s="69">
        <v>505680.82</v>
      </c>
      <c r="AG117" s="69"/>
      <c r="AH117" s="69">
        <v>31772302.260000002</v>
      </c>
      <c r="AI117" s="84" t="s">
        <v>518</v>
      </c>
      <c r="AJ117" s="84"/>
      <c r="AK117" s="84"/>
      <c r="AL117" s="43"/>
      <c r="AM117" s="43"/>
      <c r="AN117" s="43"/>
      <c r="AO117" s="43"/>
      <c r="AP117" s="85"/>
      <c r="AQ117" s="85"/>
      <c r="AR117" s="51"/>
      <c r="AS117" s="51"/>
      <c r="AT117" s="51"/>
      <c r="AU117" s="51"/>
      <c r="AV117" s="51"/>
      <c r="AW117" s="51"/>
      <c r="AX117" s="51"/>
    </row>
    <row r="118" spans="1:51" s="53" customFormat="1" ht="45" hidden="1" customHeight="1" x14ac:dyDescent="0.25">
      <c r="A118" s="54" t="s">
        <v>56</v>
      </c>
      <c r="B118" s="55">
        <v>2014</v>
      </c>
      <c r="C118" s="55" t="s">
        <v>347</v>
      </c>
      <c r="D118" s="37" t="s">
        <v>519</v>
      </c>
      <c r="E118" s="38"/>
      <c r="F118" s="84" t="s">
        <v>167</v>
      </c>
      <c r="G118" s="90"/>
      <c r="H118" s="90"/>
      <c r="I118" s="84"/>
      <c r="J118" s="48">
        <v>14000000</v>
      </c>
      <c r="K118" s="48">
        <v>14000000</v>
      </c>
      <c r="L118" s="69"/>
      <c r="M118" s="69"/>
      <c r="N118" s="48">
        <v>12600000</v>
      </c>
      <c r="O118" s="48">
        <f>O119+O120+14000</f>
        <v>13510318.42</v>
      </c>
      <c r="P118" s="48">
        <f>P119+P120+14000</f>
        <v>12279806.42</v>
      </c>
      <c r="Q118" s="43">
        <f t="shared" si="57"/>
        <v>14000000</v>
      </c>
      <c r="R118" s="43">
        <f>K118</f>
        <v>14000000</v>
      </c>
      <c r="S118" s="44">
        <v>14000000</v>
      </c>
      <c r="T118" s="43">
        <f t="shared" si="47"/>
        <v>13510318.42</v>
      </c>
      <c r="U118" s="43">
        <f t="shared" si="48"/>
        <v>12279806.42</v>
      </c>
      <c r="V118" s="43">
        <f>P118</f>
        <v>12279806.42</v>
      </c>
      <c r="W118" s="43">
        <f t="shared" si="50"/>
        <v>12279806.42</v>
      </c>
      <c r="X118" s="111">
        <v>0.95</v>
      </c>
      <c r="Y118" s="122">
        <f t="shared" si="61"/>
        <v>0.90892057746185972</v>
      </c>
      <c r="Z118" s="38"/>
      <c r="AA118" s="38"/>
      <c r="AB118" s="38" t="s">
        <v>513</v>
      </c>
      <c r="AC118" s="38" t="s">
        <v>520</v>
      </c>
      <c r="AD118" s="38" t="s">
        <v>491</v>
      </c>
      <c r="AE118" s="38" t="s">
        <v>521</v>
      </c>
      <c r="AF118" s="48">
        <v>553.27</v>
      </c>
      <c r="AG118" s="48"/>
      <c r="AH118" s="48">
        <v>8518595.1699999999</v>
      </c>
      <c r="AI118" s="38"/>
      <c r="AJ118" s="50">
        <f>K118-O118</f>
        <v>489681.58000000007</v>
      </c>
      <c r="AK118" s="50">
        <f>O118-P118</f>
        <v>1230512</v>
      </c>
      <c r="AL118" s="43">
        <v>7000</v>
      </c>
      <c r="AM118" s="123" t="s">
        <v>522</v>
      </c>
      <c r="AN118" s="126"/>
      <c r="AO118" s="126"/>
      <c r="AP118" s="51" t="s">
        <v>67</v>
      </c>
      <c r="AQ118" s="51" t="s">
        <v>67</v>
      </c>
      <c r="AR118" s="129" t="s">
        <v>523</v>
      </c>
      <c r="AS118" s="128" t="s">
        <v>108</v>
      </c>
      <c r="AT118" s="51"/>
      <c r="AU118" s="51"/>
      <c r="AV118" s="51"/>
      <c r="AW118" s="51"/>
      <c r="AX118" s="51"/>
    </row>
    <row r="119" spans="1:51" s="53" customFormat="1" ht="30" hidden="1" customHeight="1" x14ac:dyDescent="0.25">
      <c r="A119" s="127"/>
      <c r="B119" s="66"/>
      <c r="C119" s="66"/>
      <c r="D119" s="124" t="s">
        <v>524</v>
      </c>
      <c r="E119" s="84" t="s">
        <v>422</v>
      </c>
      <c r="F119" s="84" t="s">
        <v>167</v>
      </c>
      <c r="G119" s="108"/>
      <c r="H119" s="108"/>
      <c r="I119" s="84"/>
      <c r="J119" s="69">
        <v>5500000</v>
      </c>
      <c r="K119" s="69">
        <v>5500000</v>
      </c>
      <c r="L119" s="69"/>
      <c r="M119" s="69"/>
      <c r="N119" s="69">
        <v>5500000</v>
      </c>
      <c r="O119" s="69">
        <v>5500000</v>
      </c>
      <c r="P119" s="69">
        <v>4269488</v>
      </c>
      <c r="Q119" s="119">
        <f t="shared" si="57"/>
        <v>5500000</v>
      </c>
      <c r="R119" s="119">
        <f>Q119</f>
        <v>5500000</v>
      </c>
      <c r="S119" s="119">
        <f>R119</f>
        <v>5500000</v>
      </c>
      <c r="T119" s="119">
        <f t="shared" si="47"/>
        <v>5500000</v>
      </c>
      <c r="U119" s="70">
        <f t="shared" si="48"/>
        <v>4269488</v>
      </c>
      <c r="V119" s="70">
        <f t="shared" si="49"/>
        <v>4269488</v>
      </c>
      <c r="W119" s="119">
        <f t="shared" si="50"/>
        <v>4269488</v>
      </c>
      <c r="X119" s="122">
        <v>0.78</v>
      </c>
      <c r="Y119" s="122">
        <f t="shared" si="61"/>
        <v>0.77627054545454544</v>
      </c>
      <c r="Z119" s="84"/>
      <c r="AA119" s="84"/>
      <c r="AB119" s="84"/>
      <c r="AC119" s="84"/>
      <c r="AD119" s="84"/>
      <c r="AE119" s="84"/>
      <c r="AF119" s="69"/>
      <c r="AG119" s="69"/>
      <c r="AH119" s="69"/>
      <c r="AI119" s="84"/>
      <c r="AJ119" s="84"/>
      <c r="AK119" s="84"/>
      <c r="AL119" s="43"/>
      <c r="AM119" s="43"/>
      <c r="AN119" s="43"/>
      <c r="AO119" s="43"/>
      <c r="AP119" s="85"/>
      <c r="AQ119" s="85"/>
      <c r="AR119" s="128"/>
      <c r="AS119" s="51"/>
      <c r="AT119" s="51"/>
      <c r="AU119" s="51"/>
      <c r="AV119" s="51"/>
      <c r="AW119" s="51"/>
      <c r="AX119" s="51"/>
      <c r="AY119" s="89" t="s">
        <v>525</v>
      </c>
    </row>
    <row r="120" spans="1:51" s="53" customFormat="1" ht="30" hidden="1" customHeight="1" x14ac:dyDescent="0.25">
      <c r="A120" s="127"/>
      <c r="B120" s="66"/>
      <c r="C120" s="66"/>
      <c r="D120" s="124" t="s">
        <v>519</v>
      </c>
      <c r="E120" s="84" t="s">
        <v>59</v>
      </c>
      <c r="F120" s="84" t="s">
        <v>167</v>
      </c>
      <c r="G120" s="108">
        <v>41995</v>
      </c>
      <c r="H120" s="108">
        <v>42114</v>
      </c>
      <c r="I120" s="84"/>
      <c r="J120" s="69">
        <v>8500000</v>
      </c>
      <c r="K120" s="69">
        <v>8500000</v>
      </c>
      <c r="L120" s="69"/>
      <c r="M120" s="69"/>
      <c r="N120" s="69">
        <v>7100000</v>
      </c>
      <c r="O120" s="69">
        <v>7996318.4199999999</v>
      </c>
      <c r="P120" s="69">
        <v>7996318.4199999999</v>
      </c>
      <c r="Q120" s="119">
        <f t="shared" si="57"/>
        <v>8500000</v>
      </c>
      <c r="R120" s="119">
        <f>Q120</f>
        <v>8500000</v>
      </c>
      <c r="S120" s="119">
        <f>R120</f>
        <v>8500000</v>
      </c>
      <c r="T120" s="119">
        <f t="shared" si="47"/>
        <v>7996318.4199999999</v>
      </c>
      <c r="U120" s="70">
        <f t="shared" si="48"/>
        <v>7996318.4199999999</v>
      </c>
      <c r="V120" s="70">
        <f t="shared" si="49"/>
        <v>7996318.4199999999</v>
      </c>
      <c r="W120" s="119">
        <f t="shared" si="50"/>
        <v>7996318.4199999999</v>
      </c>
      <c r="X120" s="122">
        <v>1</v>
      </c>
      <c r="Y120" s="122">
        <f t="shared" si="61"/>
        <v>1</v>
      </c>
      <c r="Z120" s="84"/>
      <c r="AA120" s="84"/>
      <c r="AB120" s="84"/>
      <c r="AC120" s="84"/>
      <c r="AD120" s="84"/>
      <c r="AE120" s="84"/>
      <c r="AF120" s="69"/>
      <c r="AG120" s="69"/>
      <c r="AH120" s="69"/>
      <c r="AI120" s="84"/>
      <c r="AJ120" s="84"/>
      <c r="AK120" s="84"/>
      <c r="AL120" s="43"/>
      <c r="AM120" s="43"/>
      <c r="AN120" s="43"/>
      <c r="AO120" s="43"/>
      <c r="AP120" s="85"/>
      <c r="AQ120" s="85"/>
      <c r="AR120" s="128"/>
      <c r="AS120" s="51"/>
      <c r="AT120" s="51" t="s">
        <v>69</v>
      </c>
      <c r="AU120" s="51" t="s">
        <v>69</v>
      </c>
      <c r="AV120" s="51"/>
      <c r="AW120" s="51"/>
      <c r="AX120" s="51"/>
    </row>
    <row r="121" spans="1:51" s="53" customFormat="1" ht="119.25" hidden="1" customHeight="1" x14ac:dyDescent="0.25">
      <c r="A121" s="36" t="s">
        <v>56</v>
      </c>
      <c r="B121" s="38">
        <v>2014</v>
      </c>
      <c r="C121" s="38" t="s">
        <v>347</v>
      </c>
      <c r="D121" s="37" t="s">
        <v>526</v>
      </c>
      <c r="E121" s="38" t="s">
        <v>59</v>
      </c>
      <c r="F121" s="84" t="s">
        <v>167</v>
      </c>
      <c r="G121" s="90">
        <v>41995</v>
      </c>
      <c r="H121" s="90">
        <v>42019</v>
      </c>
      <c r="I121" s="84"/>
      <c r="J121" s="48">
        <v>11000000</v>
      </c>
      <c r="K121" s="48">
        <v>11000000</v>
      </c>
      <c r="L121" s="69"/>
      <c r="M121" s="69"/>
      <c r="N121" s="48">
        <v>9900000</v>
      </c>
      <c r="O121" s="48">
        <f>9725129.42+11000</f>
        <v>9736129.4199999999</v>
      </c>
      <c r="P121" s="48">
        <f>9725129.42+11000</f>
        <v>9736129.4199999999</v>
      </c>
      <c r="Q121" s="43">
        <f t="shared" si="57"/>
        <v>11000000</v>
      </c>
      <c r="R121" s="43">
        <f t="shared" si="57"/>
        <v>11000000</v>
      </c>
      <c r="S121" s="44">
        <f>R121</f>
        <v>11000000</v>
      </c>
      <c r="T121" s="43">
        <f t="shared" si="47"/>
        <v>9736129.4199999999</v>
      </c>
      <c r="U121" s="44">
        <f t="shared" si="48"/>
        <v>9736129.4199999999</v>
      </c>
      <c r="V121" s="44">
        <f t="shared" si="49"/>
        <v>9736129.4199999999</v>
      </c>
      <c r="W121" s="43">
        <f t="shared" si="50"/>
        <v>9736129.4199999999</v>
      </c>
      <c r="X121" s="111">
        <v>1</v>
      </c>
      <c r="Y121" s="122">
        <f t="shared" si="61"/>
        <v>1</v>
      </c>
      <c r="Z121" s="38"/>
      <c r="AA121" s="38"/>
      <c r="AB121" s="38" t="s">
        <v>513</v>
      </c>
      <c r="AC121" s="38" t="s">
        <v>527</v>
      </c>
      <c r="AD121" s="38" t="s">
        <v>491</v>
      </c>
      <c r="AE121" s="38" t="s">
        <v>528</v>
      </c>
      <c r="AF121" s="48">
        <v>222.5</v>
      </c>
      <c r="AG121" s="48"/>
      <c r="AH121" s="48">
        <v>2196139.8099999996</v>
      </c>
      <c r="AI121" s="38"/>
      <c r="AJ121" s="50">
        <f t="shared" ref="AJ121:AJ152" si="63">K121-O121</f>
        <v>1263870.58</v>
      </c>
      <c r="AK121" s="50">
        <f t="shared" ref="AK121:AK153" si="64">O121-P121</f>
        <v>0</v>
      </c>
      <c r="AL121" s="43">
        <v>3000</v>
      </c>
      <c r="AM121" s="123" t="s">
        <v>522</v>
      </c>
      <c r="AN121" s="126"/>
      <c r="AO121" s="126"/>
      <c r="AP121" s="51" t="s">
        <v>67</v>
      </c>
      <c r="AQ121" s="51" t="s">
        <v>67</v>
      </c>
      <c r="AR121" s="129" t="s">
        <v>523</v>
      </c>
      <c r="AS121" s="128" t="s">
        <v>108</v>
      </c>
      <c r="AT121" s="51" t="s">
        <v>69</v>
      </c>
      <c r="AU121" s="51" t="s">
        <v>69</v>
      </c>
      <c r="AV121" s="51"/>
      <c r="AW121" s="51"/>
      <c r="AX121" s="51"/>
    </row>
    <row r="122" spans="1:51" s="53" customFormat="1" ht="121.5" hidden="1" customHeight="1" x14ac:dyDescent="0.25">
      <c r="A122" s="36" t="s">
        <v>56</v>
      </c>
      <c r="B122" s="38">
        <v>2014</v>
      </c>
      <c r="C122" s="38" t="s">
        <v>347</v>
      </c>
      <c r="D122" s="37" t="s">
        <v>529</v>
      </c>
      <c r="E122" s="38" t="s">
        <v>59</v>
      </c>
      <c r="F122" s="84" t="s">
        <v>167</v>
      </c>
      <c r="G122" s="90">
        <v>42011</v>
      </c>
      <c r="H122" s="90">
        <v>42100</v>
      </c>
      <c r="I122" s="84"/>
      <c r="J122" s="48">
        <v>2780681</v>
      </c>
      <c r="K122" s="48">
        <v>2780681</v>
      </c>
      <c r="L122" s="69"/>
      <c r="M122" s="69"/>
      <c r="N122" s="48">
        <v>2780681</v>
      </c>
      <c r="O122" s="48">
        <f>2728998.67+2780.68</f>
        <v>2731779.35</v>
      </c>
      <c r="P122" s="48">
        <f>2728869.91+2780.68</f>
        <v>2731650.5900000003</v>
      </c>
      <c r="Q122" s="43">
        <f t="shared" si="57"/>
        <v>2780681</v>
      </c>
      <c r="R122" s="43">
        <f t="shared" si="57"/>
        <v>2780681</v>
      </c>
      <c r="S122" s="44">
        <f t="shared" ref="S122:S136" si="65">R122</f>
        <v>2780681</v>
      </c>
      <c r="T122" s="43">
        <f t="shared" si="47"/>
        <v>2731779.35</v>
      </c>
      <c r="U122" s="44">
        <f t="shared" si="48"/>
        <v>2731650.5900000003</v>
      </c>
      <c r="V122" s="44">
        <f t="shared" si="49"/>
        <v>2731650.5900000003</v>
      </c>
      <c r="W122" s="43">
        <f t="shared" si="50"/>
        <v>2731650.5900000003</v>
      </c>
      <c r="X122" s="111">
        <v>1</v>
      </c>
      <c r="Y122" s="122">
        <f t="shared" si="61"/>
        <v>0.99995286588574595</v>
      </c>
      <c r="Z122" s="38"/>
      <c r="AA122" s="38"/>
      <c r="AB122" s="38" t="s">
        <v>513</v>
      </c>
      <c r="AC122" s="38" t="s">
        <v>530</v>
      </c>
      <c r="AD122" s="38" t="s">
        <v>491</v>
      </c>
      <c r="AE122" s="38" t="s">
        <v>531</v>
      </c>
      <c r="AF122" s="48">
        <v>32.75</v>
      </c>
      <c r="AG122" s="48"/>
      <c r="AH122" s="48">
        <v>86274.700000000201</v>
      </c>
      <c r="AI122" s="38"/>
      <c r="AJ122" s="50">
        <f t="shared" si="63"/>
        <v>48901.649999999907</v>
      </c>
      <c r="AK122" s="50">
        <f t="shared" si="64"/>
        <v>128.75999999977648</v>
      </c>
      <c r="AL122" s="43">
        <v>834.2</v>
      </c>
      <c r="AM122" s="123" t="s">
        <v>522</v>
      </c>
      <c r="AN122" s="126"/>
      <c r="AO122" s="126"/>
      <c r="AP122" s="51" t="s">
        <v>67</v>
      </c>
      <c r="AQ122" s="51" t="s">
        <v>67</v>
      </c>
      <c r="AR122" s="129" t="s">
        <v>523</v>
      </c>
      <c r="AS122" s="128" t="s">
        <v>108</v>
      </c>
      <c r="AT122" s="51" t="s">
        <v>69</v>
      </c>
      <c r="AU122" s="51" t="s">
        <v>69</v>
      </c>
      <c r="AV122" s="51"/>
      <c r="AW122" s="51"/>
      <c r="AX122" s="51"/>
    </row>
    <row r="123" spans="1:51" s="53" customFormat="1" ht="34.5" hidden="1" customHeight="1" x14ac:dyDescent="0.25">
      <c r="A123" s="36" t="s">
        <v>56</v>
      </c>
      <c r="B123" s="38">
        <v>2014</v>
      </c>
      <c r="C123" s="38" t="s">
        <v>93</v>
      </c>
      <c r="D123" s="37" t="s">
        <v>532</v>
      </c>
      <c r="E123" s="38" t="s">
        <v>89</v>
      </c>
      <c r="F123" s="38" t="s">
        <v>90</v>
      </c>
      <c r="G123" s="90">
        <v>42045</v>
      </c>
      <c r="H123" s="90">
        <v>42338</v>
      </c>
      <c r="I123" s="84"/>
      <c r="J123" s="48">
        <v>2900000</v>
      </c>
      <c r="K123" s="48">
        <v>2900000</v>
      </c>
      <c r="L123" s="69"/>
      <c r="M123" s="69"/>
      <c r="N123" s="48">
        <v>2900000</v>
      </c>
      <c r="O123" s="48">
        <v>2177759.85</v>
      </c>
      <c r="P123" s="48">
        <f>1297879.89</f>
        <v>1297879.8899999999</v>
      </c>
      <c r="Q123" s="43">
        <f t="shared" si="57"/>
        <v>2900000</v>
      </c>
      <c r="R123" s="43">
        <f t="shared" si="57"/>
        <v>2900000</v>
      </c>
      <c r="S123" s="44">
        <f t="shared" si="65"/>
        <v>2900000</v>
      </c>
      <c r="T123" s="43">
        <f t="shared" si="47"/>
        <v>2177759.85</v>
      </c>
      <c r="U123" s="44">
        <f t="shared" si="48"/>
        <v>1297879.8899999999</v>
      </c>
      <c r="V123" s="44">
        <f t="shared" si="49"/>
        <v>1297879.8899999999</v>
      </c>
      <c r="W123" s="43">
        <f t="shared" si="50"/>
        <v>1297879.8899999999</v>
      </c>
      <c r="X123" s="111">
        <v>0.6</v>
      </c>
      <c r="Y123" s="122">
        <f t="shared" si="61"/>
        <v>0.59597016172375472</v>
      </c>
      <c r="Z123" s="38"/>
      <c r="AA123" s="38" t="s">
        <v>90</v>
      </c>
      <c r="AB123" s="38" t="s">
        <v>301</v>
      </c>
      <c r="AC123" s="38" t="s">
        <v>533</v>
      </c>
      <c r="AD123" s="38" t="s">
        <v>445</v>
      </c>
      <c r="AE123" s="38" t="s">
        <v>534</v>
      </c>
      <c r="AF123" s="48">
        <v>39310.28</v>
      </c>
      <c r="AG123" s="48"/>
      <c r="AH123" s="48">
        <v>2936410.28</v>
      </c>
      <c r="AI123" s="38" t="s">
        <v>535</v>
      </c>
      <c r="AJ123" s="50">
        <f t="shared" si="63"/>
        <v>722240.14999999991</v>
      </c>
      <c r="AK123" s="50">
        <f t="shared" si="64"/>
        <v>879879.9600000002</v>
      </c>
      <c r="AL123" s="43">
        <f>J123*0.001</f>
        <v>2900</v>
      </c>
      <c r="AM123" s="43"/>
      <c r="AN123" s="43"/>
      <c r="AO123" s="43"/>
      <c r="AP123" s="51" t="s">
        <v>122</v>
      </c>
      <c r="AQ123" s="51" t="s">
        <v>122</v>
      </c>
      <c r="AR123" s="91" t="s">
        <v>443</v>
      </c>
      <c r="AS123" s="51" t="s">
        <v>90</v>
      </c>
      <c r="AT123" s="51"/>
      <c r="AU123" s="51"/>
      <c r="AV123" s="51"/>
      <c r="AW123" s="51"/>
      <c r="AX123" s="51"/>
    </row>
    <row r="124" spans="1:51" s="53" customFormat="1" ht="44.25" hidden="1" customHeight="1" x14ac:dyDescent="0.25">
      <c r="A124" s="36" t="s">
        <v>56</v>
      </c>
      <c r="B124" s="38">
        <v>2014</v>
      </c>
      <c r="C124" s="38" t="s">
        <v>93</v>
      </c>
      <c r="D124" s="37" t="s">
        <v>536</v>
      </c>
      <c r="E124" s="38" t="s">
        <v>89</v>
      </c>
      <c r="F124" s="38" t="s">
        <v>87</v>
      </c>
      <c r="G124" s="90">
        <v>42020</v>
      </c>
      <c r="H124" s="90">
        <v>42200</v>
      </c>
      <c r="I124" s="84"/>
      <c r="J124" s="48">
        <v>3716368</v>
      </c>
      <c r="K124" s="48">
        <v>3716368</v>
      </c>
      <c r="L124" s="69"/>
      <c r="M124" s="69"/>
      <c r="N124" s="48">
        <v>3716368</v>
      </c>
      <c r="O124" s="48">
        <f>3697830.15+3716.36</f>
        <v>3701546.51</v>
      </c>
      <c r="P124" s="48">
        <f>3697830.15+3716.36</f>
        <v>3701546.51</v>
      </c>
      <c r="Q124" s="43">
        <f t="shared" si="57"/>
        <v>3716368</v>
      </c>
      <c r="R124" s="43">
        <f t="shared" si="57"/>
        <v>3716368</v>
      </c>
      <c r="S124" s="44">
        <f t="shared" si="65"/>
        <v>3716368</v>
      </c>
      <c r="T124" s="43">
        <f t="shared" si="47"/>
        <v>3701546.51</v>
      </c>
      <c r="U124" s="44">
        <f t="shared" si="48"/>
        <v>3701546.51</v>
      </c>
      <c r="V124" s="44">
        <f>P124</f>
        <v>3701546.51</v>
      </c>
      <c r="W124" s="43">
        <f t="shared" si="50"/>
        <v>3701546.51</v>
      </c>
      <c r="X124" s="111">
        <v>1</v>
      </c>
      <c r="Y124" s="122">
        <f t="shared" si="61"/>
        <v>1</v>
      </c>
      <c r="Z124" s="38"/>
      <c r="AA124" s="38"/>
      <c r="AB124" s="38" t="s">
        <v>469</v>
      </c>
      <c r="AC124" s="38" t="s">
        <v>537</v>
      </c>
      <c r="AD124" s="38" t="s">
        <v>471</v>
      </c>
      <c r="AE124" s="38" t="s">
        <v>538</v>
      </c>
      <c r="AF124" s="48">
        <v>31.119999999999997</v>
      </c>
      <c r="AG124" s="48"/>
      <c r="AH124" s="48">
        <v>2035442.91</v>
      </c>
      <c r="AI124" s="38" t="s">
        <v>539</v>
      </c>
      <c r="AJ124" s="50">
        <f t="shared" si="63"/>
        <v>14821.490000000224</v>
      </c>
      <c r="AK124" s="50">
        <f t="shared" si="64"/>
        <v>0</v>
      </c>
      <c r="AL124" s="43">
        <v>3716.36</v>
      </c>
      <c r="AM124" s="123" t="s">
        <v>540</v>
      </c>
      <c r="AN124" s="43"/>
      <c r="AO124" s="43"/>
      <c r="AP124" s="51" t="s">
        <v>67</v>
      </c>
      <c r="AQ124" s="51" t="s">
        <v>67</v>
      </c>
      <c r="AR124" s="91" t="s">
        <v>407</v>
      </c>
      <c r="AS124" s="51" t="s">
        <v>108</v>
      </c>
      <c r="AT124" s="51"/>
      <c r="AU124" s="51"/>
      <c r="AV124" s="51"/>
      <c r="AW124" s="51"/>
      <c r="AX124" s="51"/>
    </row>
    <row r="125" spans="1:51" s="53" customFormat="1" ht="30" hidden="1" customHeight="1" x14ac:dyDescent="0.25">
      <c r="A125" s="36" t="s">
        <v>56</v>
      </c>
      <c r="B125" s="38">
        <v>2014</v>
      </c>
      <c r="C125" s="38" t="s">
        <v>347</v>
      </c>
      <c r="D125" s="37" t="s">
        <v>541</v>
      </c>
      <c r="E125" s="38" t="s">
        <v>89</v>
      </c>
      <c r="F125" s="84" t="s">
        <v>167</v>
      </c>
      <c r="G125" s="90">
        <v>41983</v>
      </c>
      <c r="H125" s="90">
        <v>42072</v>
      </c>
      <c r="I125" s="84"/>
      <c r="J125" s="48">
        <v>600000</v>
      </c>
      <c r="K125" s="48">
        <v>600000</v>
      </c>
      <c r="L125" s="69"/>
      <c r="M125" s="69"/>
      <c r="N125" s="48">
        <v>600000</v>
      </c>
      <c r="O125" s="48">
        <f>599400+180</f>
        <v>599580</v>
      </c>
      <c r="P125" s="48">
        <f>599400+180</f>
        <v>599580</v>
      </c>
      <c r="Q125" s="43">
        <f t="shared" si="57"/>
        <v>600000</v>
      </c>
      <c r="R125" s="43">
        <f t="shared" si="57"/>
        <v>600000</v>
      </c>
      <c r="S125" s="44">
        <f t="shared" si="65"/>
        <v>600000</v>
      </c>
      <c r="T125" s="43">
        <f t="shared" si="47"/>
        <v>599580</v>
      </c>
      <c r="U125" s="44">
        <f t="shared" si="48"/>
        <v>599580</v>
      </c>
      <c r="V125" s="44">
        <f t="shared" si="49"/>
        <v>599580</v>
      </c>
      <c r="W125" s="43">
        <f t="shared" si="50"/>
        <v>599580</v>
      </c>
      <c r="X125" s="111">
        <v>1</v>
      </c>
      <c r="Y125" s="122">
        <f t="shared" si="61"/>
        <v>1</v>
      </c>
      <c r="Z125" s="38"/>
      <c r="AA125" s="38"/>
      <c r="AB125" s="38" t="s">
        <v>513</v>
      </c>
      <c r="AC125" s="38" t="s">
        <v>542</v>
      </c>
      <c r="AD125" s="38" t="s">
        <v>491</v>
      </c>
      <c r="AE125" s="38" t="s">
        <v>543</v>
      </c>
      <c r="AF125" s="48">
        <v>4.9000000000000004</v>
      </c>
      <c r="AG125" s="48"/>
      <c r="AH125" s="48">
        <v>10522.71000000001</v>
      </c>
      <c r="AI125" s="38" t="s">
        <v>544</v>
      </c>
      <c r="AJ125" s="50">
        <f t="shared" si="63"/>
        <v>420</v>
      </c>
      <c r="AK125" s="50">
        <f t="shared" si="64"/>
        <v>0</v>
      </c>
      <c r="AL125" s="43">
        <v>180</v>
      </c>
      <c r="AM125" s="123" t="s">
        <v>522</v>
      </c>
      <c r="AN125" s="126"/>
      <c r="AO125" s="126"/>
      <c r="AP125" s="51" t="s">
        <v>67</v>
      </c>
      <c r="AQ125" s="51" t="s">
        <v>67</v>
      </c>
      <c r="AR125" s="129" t="s">
        <v>523</v>
      </c>
      <c r="AS125" s="128" t="s">
        <v>108</v>
      </c>
      <c r="AT125" s="51" t="s">
        <v>69</v>
      </c>
      <c r="AU125" s="51" t="s">
        <v>69</v>
      </c>
      <c r="AV125" s="51"/>
      <c r="AW125" s="51"/>
      <c r="AX125" s="51"/>
    </row>
    <row r="126" spans="1:51" s="53" customFormat="1" ht="89.25" hidden="1" customHeight="1" x14ac:dyDescent="0.25">
      <c r="A126" s="36" t="s">
        <v>56</v>
      </c>
      <c r="B126" s="38">
        <v>2014</v>
      </c>
      <c r="C126" s="38" t="s">
        <v>347</v>
      </c>
      <c r="D126" s="37" t="s">
        <v>545</v>
      </c>
      <c r="E126" s="38" t="s">
        <v>89</v>
      </c>
      <c r="F126" s="84" t="s">
        <v>167</v>
      </c>
      <c r="G126" s="90">
        <v>42009</v>
      </c>
      <c r="H126" s="90">
        <v>42108</v>
      </c>
      <c r="I126" s="84"/>
      <c r="J126" s="48">
        <v>1500000</v>
      </c>
      <c r="K126" s="48">
        <v>1500000</v>
      </c>
      <c r="L126" s="69"/>
      <c r="M126" s="69"/>
      <c r="N126" s="48">
        <v>1500000</v>
      </c>
      <c r="O126" s="48">
        <f>1484816.97+450</f>
        <v>1485266.97</v>
      </c>
      <c r="P126" s="48">
        <f>1484260.45+450</f>
        <v>1484710.45</v>
      </c>
      <c r="Q126" s="43">
        <f t="shared" si="57"/>
        <v>1500000</v>
      </c>
      <c r="R126" s="43">
        <f t="shared" si="57"/>
        <v>1500000</v>
      </c>
      <c r="S126" s="44">
        <f t="shared" si="65"/>
        <v>1500000</v>
      </c>
      <c r="T126" s="43">
        <f t="shared" si="47"/>
        <v>1485266.97</v>
      </c>
      <c r="U126" s="44">
        <f t="shared" si="48"/>
        <v>1484710.45</v>
      </c>
      <c r="V126" s="44">
        <f t="shared" si="49"/>
        <v>1484710.45</v>
      </c>
      <c r="W126" s="43">
        <f t="shared" si="50"/>
        <v>1484710.45</v>
      </c>
      <c r="X126" s="111">
        <v>1</v>
      </c>
      <c r="Y126" s="122">
        <f t="shared" si="61"/>
        <v>0.99962530641881842</v>
      </c>
      <c r="Z126" s="38"/>
      <c r="AA126" s="38"/>
      <c r="AB126" s="38" t="s">
        <v>513</v>
      </c>
      <c r="AC126" s="38">
        <v>90000388080</v>
      </c>
      <c r="AD126" s="38" t="s">
        <v>491</v>
      </c>
      <c r="AE126" s="38" t="s">
        <v>546</v>
      </c>
      <c r="AF126" s="48">
        <v>55.51</v>
      </c>
      <c r="AG126" s="48"/>
      <c r="AH126" s="48">
        <v>1054598.95</v>
      </c>
      <c r="AI126" s="38"/>
      <c r="AJ126" s="50">
        <f t="shared" si="63"/>
        <v>14733.030000000028</v>
      </c>
      <c r="AK126" s="50">
        <f t="shared" si="64"/>
        <v>556.52000000001863</v>
      </c>
      <c r="AL126" s="43">
        <v>450</v>
      </c>
      <c r="AM126" s="123" t="s">
        <v>522</v>
      </c>
      <c r="AN126" s="126"/>
      <c r="AO126" s="126"/>
      <c r="AP126" s="51" t="s">
        <v>67</v>
      </c>
      <c r="AQ126" s="51" t="s">
        <v>67</v>
      </c>
      <c r="AR126" s="129" t="s">
        <v>523</v>
      </c>
      <c r="AS126" s="128" t="s">
        <v>108</v>
      </c>
      <c r="AT126" s="51" t="s">
        <v>69</v>
      </c>
      <c r="AU126" s="51" t="s">
        <v>69</v>
      </c>
      <c r="AV126" s="51"/>
      <c r="AW126" s="51"/>
      <c r="AX126" s="51"/>
    </row>
    <row r="127" spans="1:51" s="53" customFormat="1" ht="90" hidden="1" customHeight="1" x14ac:dyDescent="0.25">
      <c r="A127" s="36" t="s">
        <v>56</v>
      </c>
      <c r="B127" s="38">
        <v>2014</v>
      </c>
      <c r="C127" s="38" t="s">
        <v>347</v>
      </c>
      <c r="D127" s="37" t="s">
        <v>547</v>
      </c>
      <c r="E127" s="38" t="s">
        <v>89</v>
      </c>
      <c r="F127" s="84" t="s">
        <v>167</v>
      </c>
      <c r="G127" s="90">
        <v>42010</v>
      </c>
      <c r="H127" s="90">
        <v>42099</v>
      </c>
      <c r="I127" s="84"/>
      <c r="J127" s="48">
        <v>500000</v>
      </c>
      <c r="K127" s="48">
        <v>500000</v>
      </c>
      <c r="L127" s="69"/>
      <c r="M127" s="69"/>
      <c r="N127" s="48">
        <v>500000</v>
      </c>
      <c r="O127" s="48">
        <f>370000+150</f>
        <v>370150</v>
      </c>
      <c r="P127" s="48">
        <f>370000+150</f>
        <v>370150</v>
      </c>
      <c r="Q127" s="43">
        <f t="shared" si="57"/>
        <v>500000</v>
      </c>
      <c r="R127" s="43">
        <f t="shared" si="57"/>
        <v>500000</v>
      </c>
      <c r="S127" s="44">
        <f t="shared" si="65"/>
        <v>500000</v>
      </c>
      <c r="T127" s="43">
        <f t="shared" si="47"/>
        <v>370150</v>
      </c>
      <c r="U127" s="44">
        <f t="shared" si="48"/>
        <v>370150</v>
      </c>
      <c r="V127" s="44">
        <f t="shared" si="49"/>
        <v>370150</v>
      </c>
      <c r="W127" s="43">
        <f t="shared" si="50"/>
        <v>370150</v>
      </c>
      <c r="X127" s="111">
        <v>1</v>
      </c>
      <c r="Y127" s="122">
        <f t="shared" si="61"/>
        <v>1</v>
      </c>
      <c r="Z127" s="38"/>
      <c r="AA127" s="38"/>
      <c r="AB127" s="38" t="s">
        <v>513</v>
      </c>
      <c r="AC127" s="38">
        <v>90000388087</v>
      </c>
      <c r="AD127" s="38" t="s">
        <v>491</v>
      </c>
      <c r="AE127" s="38" t="s">
        <v>548</v>
      </c>
      <c r="AF127" s="48">
        <v>12</v>
      </c>
      <c r="AG127" s="48"/>
      <c r="AH127" s="48">
        <v>143154.42000000001</v>
      </c>
      <c r="AI127" s="38"/>
      <c r="AJ127" s="50">
        <f t="shared" si="63"/>
        <v>129850</v>
      </c>
      <c r="AK127" s="50">
        <f t="shared" si="64"/>
        <v>0</v>
      </c>
      <c r="AL127" s="43">
        <v>150</v>
      </c>
      <c r="AM127" s="123" t="s">
        <v>522</v>
      </c>
      <c r="AN127" s="126"/>
      <c r="AO127" s="126"/>
      <c r="AP127" s="51" t="s">
        <v>67</v>
      </c>
      <c r="AQ127" s="51" t="s">
        <v>67</v>
      </c>
      <c r="AR127" s="129" t="s">
        <v>523</v>
      </c>
      <c r="AS127" s="128" t="s">
        <v>108</v>
      </c>
      <c r="AT127" s="51" t="s">
        <v>69</v>
      </c>
      <c r="AU127" s="51" t="s">
        <v>69</v>
      </c>
      <c r="AV127" s="51"/>
      <c r="AW127" s="51"/>
      <c r="AX127" s="51"/>
    </row>
    <row r="128" spans="1:51" s="53" customFormat="1" ht="91.5" hidden="1" customHeight="1" x14ac:dyDescent="0.25">
      <c r="A128" s="36" t="s">
        <v>56</v>
      </c>
      <c r="B128" s="38">
        <v>2014</v>
      </c>
      <c r="C128" s="38" t="s">
        <v>347</v>
      </c>
      <c r="D128" s="37" t="s">
        <v>549</v>
      </c>
      <c r="E128" s="38" t="s">
        <v>423</v>
      </c>
      <c r="F128" s="84" t="s">
        <v>167</v>
      </c>
      <c r="G128" s="90">
        <v>41983</v>
      </c>
      <c r="H128" s="90">
        <v>42133</v>
      </c>
      <c r="I128" s="84"/>
      <c r="J128" s="48">
        <v>250000</v>
      </c>
      <c r="K128" s="48">
        <v>250000</v>
      </c>
      <c r="L128" s="69"/>
      <c r="M128" s="69"/>
      <c r="N128" s="48">
        <v>250000</v>
      </c>
      <c r="O128" s="48">
        <f>249749.96+75</f>
        <v>249824.96</v>
      </c>
      <c r="P128" s="48">
        <f>249749.96+75</f>
        <v>249824.96</v>
      </c>
      <c r="Q128" s="43">
        <f t="shared" si="57"/>
        <v>250000</v>
      </c>
      <c r="R128" s="43">
        <f t="shared" si="57"/>
        <v>250000</v>
      </c>
      <c r="S128" s="44">
        <f t="shared" si="65"/>
        <v>250000</v>
      </c>
      <c r="T128" s="43">
        <f t="shared" si="47"/>
        <v>249824.96</v>
      </c>
      <c r="U128" s="44">
        <f t="shared" si="48"/>
        <v>249824.96</v>
      </c>
      <c r="V128" s="44">
        <f t="shared" si="49"/>
        <v>249824.96</v>
      </c>
      <c r="W128" s="43">
        <f t="shared" si="50"/>
        <v>249824.96</v>
      </c>
      <c r="X128" s="111">
        <v>1</v>
      </c>
      <c r="Y128" s="122">
        <f t="shared" si="61"/>
        <v>1</v>
      </c>
      <c r="Z128" s="38"/>
      <c r="AA128" s="38"/>
      <c r="AB128" s="38" t="s">
        <v>513</v>
      </c>
      <c r="AC128" s="38" t="s">
        <v>550</v>
      </c>
      <c r="AD128" s="38" t="s">
        <v>491</v>
      </c>
      <c r="AE128" s="38" t="s">
        <v>551</v>
      </c>
      <c r="AF128" s="48">
        <v>344.76</v>
      </c>
      <c r="AG128" s="48"/>
      <c r="AH128" s="48">
        <v>21579.480000000018</v>
      </c>
      <c r="AI128" s="38" t="s">
        <v>552</v>
      </c>
      <c r="AJ128" s="50">
        <f t="shared" si="63"/>
        <v>175.04000000000815</v>
      </c>
      <c r="AK128" s="50">
        <f t="shared" si="64"/>
        <v>0</v>
      </c>
      <c r="AL128" s="43">
        <v>75</v>
      </c>
      <c r="AM128" s="123" t="s">
        <v>522</v>
      </c>
      <c r="AN128" s="126"/>
      <c r="AO128" s="126"/>
      <c r="AP128" s="51" t="s">
        <v>67</v>
      </c>
      <c r="AQ128" s="51" t="s">
        <v>67</v>
      </c>
      <c r="AR128" s="129" t="s">
        <v>523</v>
      </c>
      <c r="AS128" s="128" t="s">
        <v>108</v>
      </c>
      <c r="AT128" s="51" t="s">
        <v>69</v>
      </c>
      <c r="AU128" s="51" t="s">
        <v>69</v>
      </c>
      <c r="AV128" s="51"/>
      <c r="AW128" s="51"/>
      <c r="AX128" s="51"/>
    </row>
    <row r="129" spans="1:50" s="53" customFormat="1" ht="91.5" hidden="1" customHeight="1" x14ac:dyDescent="0.25">
      <c r="A129" s="36" t="s">
        <v>56</v>
      </c>
      <c r="B129" s="38">
        <v>2014</v>
      </c>
      <c r="C129" s="38" t="s">
        <v>347</v>
      </c>
      <c r="D129" s="37" t="s">
        <v>553</v>
      </c>
      <c r="E129" s="38" t="s">
        <v>423</v>
      </c>
      <c r="F129" s="84" t="s">
        <v>167</v>
      </c>
      <c r="G129" s="90">
        <v>41983</v>
      </c>
      <c r="H129" s="90">
        <v>42133</v>
      </c>
      <c r="I129" s="84"/>
      <c r="J129" s="48">
        <v>250000</v>
      </c>
      <c r="K129" s="48">
        <v>250000</v>
      </c>
      <c r="L129" s="69"/>
      <c r="M129" s="69"/>
      <c r="N129" s="48">
        <v>250000</v>
      </c>
      <c r="O129" s="48">
        <f>249749.96+75</f>
        <v>249824.96</v>
      </c>
      <c r="P129" s="48">
        <f>249749.96+75</f>
        <v>249824.96</v>
      </c>
      <c r="Q129" s="43">
        <f t="shared" si="57"/>
        <v>250000</v>
      </c>
      <c r="R129" s="43">
        <f t="shared" si="57"/>
        <v>250000</v>
      </c>
      <c r="S129" s="44">
        <f t="shared" si="65"/>
        <v>250000</v>
      </c>
      <c r="T129" s="43">
        <f t="shared" si="47"/>
        <v>249824.96</v>
      </c>
      <c r="U129" s="44">
        <f t="shared" si="48"/>
        <v>249824.96</v>
      </c>
      <c r="V129" s="44">
        <f t="shared" si="49"/>
        <v>249824.96</v>
      </c>
      <c r="W129" s="43">
        <f t="shared" si="50"/>
        <v>249824.96</v>
      </c>
      <c r="X129" s="111">
        <v>1</v>
      </c>
      <c r="Y129" s="111">
        <f>P129/N129</f>
        <v>0.99929983999999994</v>
      </c>
      <c r="Z129" s="38"/>
      <c r="AA129" s="38"/>
      <c r="AB129" s="38" t="s">
        <v>513</v>
      </c>
      <c r="AC129" s="38">
        <v>90000378845</v>
      </c>
      <c r="AD129" s="38" t="s">
        <v>491</v>
      </c>
      <c r="AE129" s="38" t="s">
        <v>554</v>
      </c>
      <c r="AF129" s="48">
        <v>344.65</v>
      </c>
      <c r="AG129" s="48"/>
      <c r="AH129" s="48">
        <v>21579.369999999988</v>
      </c>
      <c r="AI129" s="38" t="s">
        <v>552</v>
      </c>
      <c r="AJ129" s="50">
        <f t="shared" si="63"/>
        <v>175.04000000000815</v>
      </c>
      <c r="AK129" s="50">
        <f t="shared" si="64"/>
        <v>0</v>
      </c>
      <c r="AL129" s="43">
        <v>75</v>
      </c>
      <c r="AM129" s="123" t="s">
        <v>522</v>
      </c>
      <c r="AN129" s="126"/>
      <c r="AO129" s="126"/>
      <c r="AP129" s="51" t="s">
        <v>67</v>
      </c>
      <c r="AQ129" s="51" t="s">
        <v>67</v>
      </c>
      <c r="AR129" s="129" t="s">
        <v>523</v>
      </c>
      <c r="AS129" s="128" t="s">
        <v>108</v>
      </c>
      <c r="AT129" s="51" t="s">
        <v>69</v>
      </c>
      <c r="AU129" s="51" t="s">
        <v>69</v>
      </c>
      <c r="AV129" s="51"/>
      <c r="AW129" s="51"/>
      <c r="AX129" s="51"/>
    </row>
    <row r="130" spans="1:50" s="53" customFormat="1" ht="51" hidden="1" customHeight="1" x14ac:dyDescent="0.25">
      <c r="A130" s="36" t="s">
        <v>56</v>
      </c>
      <c r="B130" s="38">
        <v>2014</v>
      </c>
      <c r="C130" s="38" t="s">
        <v>347</v>
      </c>
      <c r="D130" s="37" t="s">
        <v>555</v>
      </c>
      <c r="E130" s="38" t="s">
        <v>89</v>
      </c>
      <c r="F130" s="38" t="s">
        <v>90</v>
      </c>
      <c r="G130" s="90">
        <v>42017</v>
      </c>
      <c r="H130" s="90" t="s">
        <v>556</v>
      </c>
      <c r="I130" s="84"/>
      <c r="J130" s="48">
        <v>1600000</v>
      </c>
      <c r="K130" s="48">
        <v>1600000</v>
      </c>
      <c r="L130" s="69"/>
      <c r="M130" s="69"/>
      <c r="N130" s="48">
        <v>1600000</v>
      </c>
      <c r="O130" s="48">
        <v>756638.27</v>
      </c>
      <c r="P130" s="48">
        <f>685885.88+1600</f>
        <v>687485.88</v>
      </c>
      <c r="Q130" s="43">
        <f t="shared" si="57"/>
        <v>1600000</v>
      </c>
      <c r="R130" s="43">
        <f t="shared" si="57"/>
        <v>1600000</v>
      </c>
      <c r="S130" s="44">
        <f t="shared" si="65"/>
        <v>1600000</v>
      </c>
      <c r="T130" s="43">
        <f t="shared" si="47"/>
        <v>756638.27</v>
      </c>
      <c r="U130" s="44">
        <f t="shared" si="48"/>
        <v>687485.88</v>
      </c>
      <c r="V130" s="44">
        <f t="shared" si="49"/>
        <v>687485.88</v>
      </c>
      <c r="W130" s="43">
        <f t="shared" si="50"/>
        <v>687485.88</v>
      </c>
      <c r="X130" s="111">
        <v>1</v>
      </c>
      <c r="Y130" s="122">
        <f>W130/T130</f>
        <v>0.9086057463099243</v>
      </c>
      <c r="Z130" s="38"/>
      <c r="AA130" s="38"/>
      <c r="AB130" s="38" t="s">
        <v>301</v>
      </c>
      <c r="AC130" s="38" t="s">
        <v>557</v>
      </c>
      <c r="AD130" s="38" t="s">
        <v>445</v>
      </c>
      <c r="AE130" s="38" t="s">
        <v>558</v>
      </c>
      <c r="AF130" s="48">
        <v>5913.94</v>
      </c>
      <c r="AG130" s="48"/>
      <c r="AH130" s="48">
        <v>1233662.98</v>
      </c>
      <c r="AI130" s="38" t="s">
        <v>559</v>
      </c>
      <c r="AJ130" s="50">
        <f t="shared" si="63"/>
        <v>843361.73</v>
      </c>
      <c r="AK130" s="50">
        <f t="shared" si="64"/>
        <v>69152.390000000014</v>
      </c>
      <c r="AL130" s="43">
        <f>J130*0.001</f>
        <v>1600</v>
      </c>
      <c r="AM130" s="43"/>
      <c r="AN130" s="43">
        <v>912514.12</v>
      </c>
      <c r="AO130" s="43">
        <f>931081.99-AN130</f>
        <v>18567.869999999995</v>
      </c>
      <c r="AP130" s="51" t="s">
        <v>67</v>
      </c>
      <c r="AQ130" s="51" t="s">
        <v>67</v>
      </c>
      <c r="AR130" s="91" t="s">
        <v>407</v>
      </c>
      <c r="AS130" s="51" t="s">
        <v>108</v>
      </c>
      <c r="AT130" s="51"/>
      <c r="AU130" s="51"/>
      <c r="AV130" s="51"/>
      <c r="AW130" s="51"/>
      <c r="AX130" s="51"/>
    </row>
    <row r="131" spans="1:50" s="53" customFormat="1" ht="37.5" hidden="1" customHeight="1" x14ac:dyDescent="0.25">
      <c r="A131" s="36" t="s">
        <v>56</v>
      </c>
      <c r="B131" s="38">
        <v>2014</v>
      </c>
      <c r="C131" s="38" t="s">
        <v>560</v>
      </c>
      <c r="D131" s="37" t="s">
        <v>561</v>
      </c>
      <c r="E131" s="38" t="s">
        <v>89</v>
      </c>
      <c r="F131" s="38" t="s">
        <v>90</v>
      </c>
      <c r="G131" s="90">
        <v>42045</v>
      </c>
      <c r="H131" s="90">
        <v>42224</v>
      </c>
      <c r="I131" s="84"/>
      <c r="J131" s="48">
        <v>6000000</v>
      </c>
      <c r="K131" s="48">
        <v>6000000</v>
      </c>
      <c r="L131" s="69"/>
      <c r="M131" s="69"/>
      <c r="N131" s="48">
        <v>6000000</v>
      </c>
      <c r="O131" s="48">
        <f>1064554.39+1501110.42+1705702.99+6000</f>
        <v>4277367.8</v>
      </c>
      <c r="P131" s="48">
        <v>4056379.05</v>
      </c>
      <c r="Q131" s="43">
        <f t="shared" si="57"/>
        <v>6000000</v>
      </c>
      <c r="R131" s="43">
        <f t="shared" si="57"/>
        <v>6000000</v>
      </c>
      <c r="S131" s="44">
        <f t="shared" si="65"/>
        <v>6000000</v>
      </c>
      <c r="T131" s="43">
        <f t="shared" si="47"/>
        <v>4277367.8</v>
      </c>
      <c r="U131" s="44">
        <f t="shared" si="48"/>
        <v>4056379.05</v>
      </c>
      <c r="V131" s="44">
        <f t="shared" si="49"/>
        <v>4056379.05</v>
      </c>
      <c r="W131" s="43">
        <f t="shared" si="50"/>
        <v>4056379.05</v>
      </c>
      <c r="X131" s="111">
        <v>1</v>
      </c>
      <c r="Y131" s="122">
        <f>W131/T131</f>
        <v>0.94833534072052439</v>
      </c>
      <c r="Z131" s="38"/>
      <c r="AA131" s="38" t="s">
        <v>90</v>
      </c>
      <c r="AB131" s="38" t="s">
        <v>301</v>
      </c>
      <c r="AC131" s="38" t="s">
        <v>562</v>
      </c>
      <c r="AD131" s="38" t="s">
        <v>445</v>
      </c>
      <c r="AE131" s="38" t="s">
        <v>563</v>
      </c>
      <c r="AF131" s="48">
        <v>51272.14</v>
      </c>
      <c r="AG131" s="48"/>
      <c r="AH131" s="48">
        <v>2696774.67</v>
      </c>
      <c r="AI131" s="38" t="s">
        <v>564</v>
      </c>
      <c r="AJ131" s="50">
        <f>K131-O131</f>
        <v>1722632.2000000002</v>
      </c>
      <c r="AK131" s="50">
        <f>O131-P131</f>
        <v>220988.75</v>
      </c>
      <c r="AL131" s="43">
        <f>J131*0.001</f>
        <v>6000</v>
      </c>
      <c r="AM131" s="43"/>
      <c r="AN131" s="43">
        <v>899100</v>
      </c>
      <c r="AO131" s="43"/>
      <c r="AP131" s="51" t="s">
        <v>67</v>
      </c>
      <c r="AQ131" s="51" t="s">
        <v>67</v>
      </c>
      <c r="AR131" s="91" t="s">
        <v>443</v>
      </c>
      <c r="AS131" s="51" t="s">
        <v>90</v>
      </c>
      <c r="AT131" s="51"/>
      <c r="AU131" s="51"/>
      <c r="AV131" s="51"/>
      <c r="AW131" s="51"/>
      <c r="AX131" s="51"/>
    </row>
    <row r="132" spans="1:50" s="53" customFormat="1" ht="49.5" hidden="1" customHeight="1" x14ac:dyDescent="0.25">
      <c r="A132" s="36" t="s">
        <v>56</v>
      </c>
      <c r="B132" s="38">
        <v>2014</v>
      </c>
      <c r="C132" s="38" t="s">
        <v>93</v>
      </c>
      <c r="D132" s="37" t="s">
        <v>565</v>
      </c>
      <c r="E132" s="38" t="s">
        <v>89</v>
      </c>
      <c r="F132" s="38" t="s">
        <v>90</v>
      </c>
      <c r="G132" s="90">
        <v>42046</v>
      </c>
      <c r="H132" s="90" t="s">
        <v>566</v>
      </c>
      <c r="I132" s="84"/>
      <c r="J132" s="48">
        <v>4500000</v>
      </c>
      <c r="K132" s="48">
        <v>4500000</v>
      </c>
      <c r="L132" s="69"/>
      <c r="M132" s="69"/>
      <c r="N132" s="48">
        <v>4500000</v>
      </c>
      <c r="O132" s="48">
        <f>1227375.57+1232946.02+464846.39+4500</f>
        <v>2929667.98</v>
      </c>
      <c r="P132" s="48">
        <v>2190312.9700000002</v>
      </c>
      <c r="Q132" s="43">
        <f t="shared" si="57"/>
        <v>4500000</v>
      </c>
      <c r="R132" s="43">
        <f t="shared" si="57"/>
        <v>4500000</v>
      </c>
      <c r="S132" s="44">
        <f t="shared" si="65"/>
        <v>4500000</v>
      </c>
      <c r="T132" s="43">
        <f t="shared" si="47"/>
        <v>2929667.98</v>
      </c>
      <c r="U132" s="44">
        <f t="shared" si="48"/>
        <v>2190312.9700000002</v>
      </c>
      <c r="V132" s="44">
        <f t="shared" si="49"/>
        <v>2190312.9700000002</v>
      </c>
      <c r="W132" s="43">
        <f t="shared" si="50"/>
        <v>2190312.9700000002</v>
      </c>
      <c r="X132" s="111">
        <v>1</v>
      </c>
      <c r="Y132" s="122">
        <f>W132/T132</f>
        <v>0.74763180843448351</v>
      </c>
      <c r="Z132" s="38"/>
      <c r="AA132" s="38" t="s">
        <v>90</v>
      </c>
      <c r="AB132" s="38" t="s">
        <v>301</v>
      </c>
      <c r="AC132" s="38" t="s">
        <v>567</v>
      </c>
      <c r="AD132" s="38" t="s">
        <v>445</v>
      </c>
      <c r="AE132" s="38" t="s">
        <v>568</v>
      </c>
      <c r="AF132" s="48">
        <v>17226.61</v>
      </c>
      <c r="AG132" s="48"/>
      <c r="AH132" s="48">
        <v>3165442.76</v>
      </c>
      <c r="AI132" s="38" t="s">
        <v>569</v>
      </c>
      <c r="AJ132" s="50">
        <f t="shared" si="63"/>
        <v>1570332.02</v>
      </c>
      <c r="AK132" s="50">
        <f t="shared" si="64"/>
        <v>739355.00999999978</v>
      </c>
      <c r="AL132" s="43">
        <f>J132*0.001</f>
        <v>4500</v>
      </c>
      <c r="AM132" s="43"/>
      <c r="AN132" s="43"/>
      <c r="AO132" s="43"/>
      <c r="AP132" s="51" t="s">
        <v>67</v>
      </c>
      <c r="AQ132" s="51" t="s">
        <v>67</v>
      </c>
      <c r="AR132" s="91" t="s">
        <v>443</v>
      </c>
      <c r="AS132" s="51" t="s">
        <v>90</v>
      </c>
      <c r="AT132" s="51"/>
      <c r="AU132" s="51"/>
      <c r="AV132" s="51"/>
      <c r="AW132" s="51"/>
      <c r="AX132" s="51"/>
    </row>
    <row r="133" spans="1:50" s="53" customFormat="1" ht="47.25" hidden="1" customHeight="1" x14ac:dyDescent="0.25">
      <c r="A133" s="36" t="s">
        <v>56</v>
      </c>
      <c r="B133" s="38">
        <v>2014</v>
      </c>
      <c r="C133" s="38" t="s">
        <v>570</v>
      </c>
      <c r="D133" s="37" t="s">
        <v>571</v>
      </c>
      <c r="E133" s="38" t="s">
        <v>89</v>
      </c>
      <c r="F133" s="38" t="s">
        <v>90</v>
      </c>
      <c r="G133" s="90">
        <v>42177</v>
      </c>
      <c r="H133" s="90">
        <v>42296</v>
      </c>
      <c r="I133" s="84"/>
      <c r="J133" s="48">
        <v>4000000</v>
      </c>
      <c r="K133" s="48">
        <v>4000000</v>
      </c>
      <c r="L133" s="69"/>
      <c r="M133" s="69"/>
      <c r="N133" s="48">
        <v>4000000</v>
      </c>
      <c r="O133" s="48">
        <v>505280.89</v>
      </c>
      <c r="P133" s="48">
        <f>501280.89+4000</f>
        <v>505280.89</v>
      </c>
      <c r="Q133" s="43">
        <f t="shared" si="57"/>
        <v>4000000</v>
      </c>
      <c r="R133" s="43">
        <f t="shared" si="57"/>
        <v>4000000</v>
      </c>
      <c r="S133" s="44">
        <f t="shared" si="65"/>
        <v>4000000</v>
      </c>
      <c r="T133" s="43">
        <f t="shared" si="47"/>
        <v>505280.89</v>
      </c>
      <c r="U133" s="44">
        <f t="shared" si="48"/>
        <v>505280.89</v>
      </c>
      <c r="V133" s="44">
        <f t="shared" si="49"/>
        <v>505280.89</v>
      </c>
      <c r="W133" s="43">
        <f t="shared" si="50"/>
        <v>505280.89</v>
      </c>
      <c r="X133" s="111">
        <v>1</v>
      </c>
      <c r="Y133" s="122">
        <f>W133/T133</f>
        <v>1</v>
      </c>
      <c r="Z133" s="38"/>
      <c r="AA133" s="38" t="s">
        <v>90</v>
      </c>
      <c r="AB133" s="38" t="s">
        <v>301</v>
      </c>
      <c r="AC133" s="38" t="s">
        <v>572</v>
      </c>
      <c r="AD133" s="38" t="s">
        <v>445</v>
      </c>
      <c r="AE133" s="38" t="s">
        <v>573</v>
      </c>
      <c r="AF133" s="48">
        <v>53196.71</v>
      </c>
      <c r="AG133" s="48"/>
      <c r="AH133" s="48">
        <v>3898812.44</v>
      </c>
      <c r="AI133" s="38" t="s">
        <v>569</v>
      </c>
      <c r="AJ133" s="50">
        <f t="shared" si="63"/>
        <v>3494719.11</v>
      </c>
      <c r="AK133" s="50">
        <f t="shared" si="64"/>
        <v>0</v>
      </c>
      <c r="AL133" s="43">
        <f>J133*0.001</f>
        <v>4000</v>
      </c>
      <c r="AM133" s="43"/>
      <c r="AN133" s="43">
        <v>3494719.11</v>
      </c>
      <c r="AO133" s="43"/>
      <c r="AP133" s="51" t="s">
        <v>67</v>
      </c>
      <c r="AQ133" s="51" t="s">
        <v>67</v>
      </c>
      <c r="AR133" s="91" t="s">
        <v>443</v>
      </c>
      <c r="AS133" s="51" t="s">
        <v>90</v>
      </c>
      <c r="AT133" s="51"/>
      <c r="AU133" s="51"/>
      <c r="AV133" s="51"/>
      <c r="AW133" s="51"/>
      <c r="AX133" s="51"/>
    </row>
    <row r="134" spans="1:50" s="53" customFormat="1" ht="34.5" hidden="1" customHeight="1" x14ac:dyDescent="0.25">
      <c r="A134" s="36" t="s">
        <v>56</v>
      </c>
      <c r="B134" s="38">
        <v>2014</v>
      </c>
      <c r="C134" s="38" t="s">
        <v>93</v>
      </c>
      <c r="D134" s="37" t="s">
        <v>574</v>
      </c>
      <c r="E134" s="38" t="s">
        <v>89</v>
      </c>
      <c r="F134" s="38" t="s">
        <v>90</v>
      </c>
      <c r="G134" s="90">
        <v>42045</v>
      </c>
      <c r="H134" s="90">
        <v>42254</v>
      </c>
      <c r="I134" s="84"/>
      <c r="J134" s="48">
        <v>4700000</v>
      </c>
      <c r="K134" s="48">
        <v>4700000</v>
      </c>
      <c r="L134" s="69"/>
      <c r="M134" s="69"/>
      <c r="N134" s="48">
        <v>4700000</v>
      </c>
      <c r="O134" s="48">
        <f>1281054.4+979038.42+1271824.15+4700</f>
        <v>3536616.9699999997</v>
      </c>
      <c r="P134" s="48">
        <v>3521751.02</v>
      </c>
      <c r="Q134" s="43">
        <f t="shared" si="57"/>
        <v>4700000</v>
      </c>
      <c r="R134" s="43">
        <f t="shared" si="57"/>
        <v>4700000</v>
      </c>
      <c r="S134" s="44">
        <f t="shared" si="65"/>
        <v>4700000</v>
      </c>
      <c r="T134" s="43">
        <f t="shared" si="47"/>
        <v>3536616.9699999997</v>
      </c>
      <c r="U134" s="44">
        <f t="shared" si="48"/>
        <v>3521751.02</v>
      </c>
      <c r="V134" s="44">
        <f t="shared" si="49"/>
        <v>3521751.02</v>
      </c>
      <c r="W134" s="43">
        <f t="shared" si="50"/>
        <v>3521751.02</v>
      </c>
      <c r="X134" s="111">
        <v>1</v>
      </c>
      <c r="Y134" s="122">
        <f>W134/T134</f>
        <v>0.99579656204612976</v>
      </c>
      <c r="Z134" s="38"/>
      <c r="AA134" s="38" t="s">
        <v>90</v>
      </c>
      <c r="AB134" s="38" t="s">
        <v>301</v>
      </c>
      <c r="AC134" s="38" t="s">
        <v>575</v>
      </c>
      <c r="AD134" s="38" t="s">
        <v>445</v>
      </c>
      <c r="AE134" s="38" t="s">
        <v>576</v>
      </c>
      <c r="AF134" s="48">
        <v>44475.57</v>
      </c>
      <c r="AG134" s="48"/>
      <c r="AH134" s="48">
        <v>2190204.7200000002</v>
      </c>
      <c r="AI134" s="38" t="s">
        <v>564</v>
      </c>
      <c r="AJ134" s="50">
        <f t="shared" si="63"/>
        <v>1163383.0300000003</v>
      </c>
      <c r="AK134" s="50">
        <f t="shared" si="64"/>
        <v>14865.949999999721</v>
      </c>
      <c r="AL134" s="43">
        <f>J134*0.001</f>
        <v>4700</v>
      </c>
      <c r="AM134" s="43"/>
      <c r="AN134" s="43"/>
      <c r="AO134" s="43"/>
      <c r="AP134" s="51" t="s">
        <v>67</v>
      </c>
      <c r="AQ134" s="51" t="s">
        <v>67</v>
      </c>
      <c r="AR134" s="51" t="s">
        <v>577</v>
      </c>
      <c r="AS134" s="51" t="s">
        <v>90</v>
      </c>
      <c r="AT134" s="51"/>
      <c r="AU134" s="51"/>
      <c r="AV134" s="51"/>
      <c r="AW134" s="51"/>
      <c r="AX134" s="51"/>
    </row>
    <row r="135" spans="1:50" s="53" customFormat="1" ht="35.25" hidden="1" customHeight="1" x14ac:dyDescent="0.25">
      <c r="A135" s="36" t="s">
        <v>56</v>
      </c>
      <c r="B135" s="38">
        <v>2014</v>
      </c>
      <c r="C135" s="38" t="s">
        <v>560</v>
      </c>
      <c r="D135" s="37" t="s">
        <v>578</v>
      </c>
      <c r="E135" s="38" t="s">
        <v>423</v>
      </c>
      <c r="F135" s="38" t="s">
        <v>108</v>
      </c>
      <c r="G135" s="90">
        <v>42004</v>
      </c>
      <c r="H135" s="90">
        <v>42205</v>
      </c>
      <c r="I135" s="84"/>
      <c r="J135" s="48">
        <v>1500000</v>
      </c>
      <c r="K135" s="48">
        <v>1500000</v>
      </c>
      <c r="L135" s="69"/>
      <c r="M135" s="69"/>
      <c r="N135" s="48">
        <v>1500000</v>
      </c>
      <c r="O135" s="48">
        <f>1467000+1500</f>
        <v>1468500</v>
      </c>
      <c r="P135" s="48">
        <f>1467000+1500</f>
        <v>1468500</v>
      </c>
      <c r="Q135" s="43">
        <f t="shared" si="57"/>
        <v>1500000</v>
      </c>
      <c r="R135" s="43">
        <f t="shared" si="57"/>
        <v>1500000</v>
      </c>
      <c r="S135" s="44">
        <f t="shared" si="65"/>
        <v>1500000</v>
      </c>
      <c r="T135" s="43">
        <f t="shared" si="47"/>
        <v>1468500</v>
      </c>
      <c r="U135" s="44">
        <f t="shared" si="48"/>
        <v>1468500</v>
      </c>
      <c r="V135" s="44">
        <f t="shared" si="49"/>
        <v>1468500</v>
      </c>
      <c r="W135" s="43">
        <f t="shared" si="50"/>
        <v>1468500</v>
      </c>
      <c r="X135" s="111">
        <v>1</v>
      </c>
      <c r="Y135" s="122">
        <v>1</v>
      </c>
      <c r="Z135" s="38"/>
      <c r="AA135" s="38"/>
      <c r="AB135" s="38" t="s">
        <v>301</v>
      </c>
      <c r="AC135" s="38" t="s">
        <v>579</v>
      </c>
      <c r="AD135" s="38" t="s">
        <v>580</v>
      </c>
      <c r="AE135" s="38" t="s">
        <v>581</v>
      </c>
      <c r="AF135" s="48">
        <v>0</v>
      </c>
      <c r="AG135" s="48"/>
      <c r="AH135" s="48">
        <f t="shared" ref="AH135:AH136" si="66">N135-P135</f>
        <v>31500</v>
      </c>
      <c r="AI135" s="38" t="s">
        <v>582</v>
      </c>
      <c r="AJ135" s="50">
        <f t="shared" si="63"/>
        <v>31500</v>
      </c>
      <c r="AK135" s="50">
        <f t="shared" si="64"/>
        <v>0</v>
      </c>
      <c r="AL135" s="43">
        <v>1500</v>
      </c>
      <c r="AM135" s="123" t="s">
        <v>583</v>
      </c>
      <c r="AN135" s="43"/>
      <c r="AO135" s="43"/>
      <c r="AP135" s="51" t="s">
        <v>67</v>
      </c>
      <c r="AQ135" s="51" t="s">
        <v>67</v>
      </c>
      <c r="AR135" s="51" t="s">
        <v>68</v>
      </c>
      <c r="AS135" s="51"/>
      <c r="AT135" s="51" t="s">
        <v>69</v>
      </c>
      <c r="AU135" s="51" t="s">
        <v>69</v>
      </c>
      <c r="AV135" s="51"/>
      <c r="AW135" s="51"/>
      <c r="AX135" s="51"/>
    </row>
    <row r="136" spans="1:50" s="53" customFormat="1" ht="30" hidden="1" customHeight="1" x14ac:dyDescent="0.25">
      <c r="A136" s="36" t="s">
        <v>56</v>
      </c>
      <c r="B136" s="38">
        <v>2014</v>
      </c>
      <c r="C136" s="38" t="s">
        <v>61</v>
      </c>
      <c r="D136" s="37" t="s">
        <v>584</v>
      </c>
      <c r="E136" s="38" t="s">
        <v>423</v>
      </c>
      <c r="F136" s="38" t="s">
        <v>108</v>
      </c>
      <c r="G136" s="90">
        <v>41995</v>
      </c>
      <c r="H136" s="90">
        <v>42144</v>
      </c>
      <c r="I136" s="84"/>
      <c r="J136" s="48">
        <v>600000</v>
      </c>
      <c r="K136" s="48">
        <v>600000</v>
      </c>
      <c r="L136" s="69"/>
      <c r="M136" s="69"/>
      <c r="N136" s="48">
        <v>600000</v>
      </c>
      <c r="O136" s="48">
        <f>591600+600</f>
        <v>592200</v>
      </c>
      <c r="P136" s="48">
        <f>591600+600</f>
        <v>592200</v>
      </c>
      <c r="Q136" s="43">
        <f t="shared" si="57"/>
        <v>600000</v>
      </c>
      <c r="R136" s="43">
        <f t="shared" si="57"/>
        <v>600000</v>
      </c>
      <c r="S136" s="44">
        <f t="shared" si="65"/>
        <v>600000</v>
      </c>
      <c r="T136" s="43">
        <f t="shared" si="47"/>
        <v>592200</v>
      </c>
      <c r="U136" s="44">
        <f t="shared" si="48"/>
        <v>592200</v>
      </c>
      <c r="V136" s="44">
        <f t="shared" si="49"/>
        <v>592200</v>
      </c>
      <c r="W136" s="43">
        <f t="shared" si="50"/>
        <v>592200</v>
      </c>
      <c r="X136" s="111">
        <v>1</v>
      </c>
      <c r="Y136" s="122">
        <f>W136/T136</f>
        <v>1</v>
      </c>
      <c r="Z136" s="38"/>
      <c r="AA136" s="38"/>
      <c r="AB136" s="38" t="s">
        <v>301</v>
      </c>
      <c r="AC136" s="38" t="s">
        <v>585</v>
      </c>
      <c r="AD136" s="38" t="s">
        <v>586</v>
      </c>
      <c r="AE136" s="38" t="s">
        <v>587</v>
      </c>
      <c r="AF136" s="48">
        <v>0</v>
      </c>
      <c r="AG136" s="48"/>
      <c r="AH136" s="48">
        <f t="shared" si="66"/>
        <v>7800</v>
      </c>
      <c r="AI136" s="38"/>
      <c r="AJ136" s="50">
        <f t="shared" si="63"/>
        <v>7800</v>
      </c>
      <c r="AK136" s="50">
        <f t="shared" si="64"/>
        <v>0</v>
      </c>
      <c r="AL136" s="43">
        <v>600</v>
      </c>
      <c r="AM136" s="123" t="s">
        <v>583</v>
      </c>
      <c r="AN136" s="43"/>
      <c r="AO136" s="43"/>
      <c r="AP136" s="51" t="s">
        <v>67</v>
      </c>
      <c r="AQ136" s="51" t="s">
        <v>67</v>
      </c>
      <c r="AR136" s="51" t="s">
        <v>68</v>
      </c>
      <c r="AS136" s="51"/>
      <c r="AT136" s="51" t="s">
        <v>69</v>
      </c>
      <c r="AU136" s="51" t="s">
        <v>69</v>
      </c>
      <c r="AV136" s="51"/>
      <c r="AW136" s="51"/>
      <c r="AX136" s="51"/>
    </row>
    <row r="137" spans="1:50" s="53" customFormat="1" ht="60" hidden="1" customHeight="1" x14ac:dyDescent="0.25">
      <c r="A137" s="130" t="s">
        <v>56</v>
      </c>
      <c r="B137" s="38">
        <v>2015</v>
      </c>
      <c r="C137" s="38" t="s">
        <v>61</v>
      </c>
      <c r="D137" s="37" t="s">
        <v>588</v>
      </c>
      <c r="E137" s="38" t="s">
        <v>589</v>
      </c>
      <c r="F137" s="84" t="s">
        <v>167</v>
      </c>
      <c r="G137" s="121" t="s">
        <v>590</v>
      </c>
      <c r="H137" s="121" t="s">
        <v>591</v>
      </c>
      <c r="I137" s="104">
        <v>68796</v>
      </c>
      <c r="J137" s="48">
        <f>J138+J139+J140</f>
        <v>33475000</v>
      </c>
      <c r="K137" s="48">
        <f>K138+K139+K140</f>
        <v>12812175</v>
      </c>
      <c r="L137" s="69">
        <v>0</v>
      </c>
      <c r="M137" s="69">
        <v>0</v>
      </c>
      <c r="N137" s="48">
        <v>6406087.5</v>
      </c>
      <c r="O137" s="48">
        <v>12812175</v>
      </c>
      <c r="P137" s="48">
        <v>6406087.5</v>
      </c>
      <c r="Q137" s="43">
        <f>J137</f>
        <v>33475000</v>
      </c>
      <c r="R137" s="43">
        <f>K137</f>
        <v>12812175</v>
      </c>
      <c r="S137" s="44">
        <f>R137</f>
        <v>12812175</v>
      </c>
      <c r="T137" s="43">
        <f>O137</f>
        <v>12812175</v>
      </c>
      <c r="U137" s="44">
        <f>V137</f>
        <v>6406087.5</v>
      </c>
      <c r="V137" s="44">
        <f>P137</f>
        <v>6406087.5</v>
      </c>
      <c r="W137" s="44">
        <f>V137</f>
        <v>6406087.5</v>
      </c>
      <c r="X137" s="111">
        <f t="shared" ref="X137:X153" si="67">+V137/T137</f>
        <v>0.5</v>
      </c>
      <c r="Y137" s="122">
        <f>W137/T137</f>
        <v>0.5</v>
      </c>
      <c r="Z137" s="38" t="s">
        <v>592</v>
      </c>
      <c r="AA137" s="38" t="s">
        <v>593</v>
      </c>
      <c r="AB137" s="38" t="s">
        <v>594</v>
      </c>
      <c r="AC137" s="109" t="s">
        <v>595</v>
      </c>
      <c r="AD137" s="38" t="s">
        <v>596</v>
      </c>
      <c r="AE137" s="109" t="s">
        <v>597</v>
      </c>
      <c r="AF137" s="48">
        <v>16.8</v>
      </c>
      <c r="AG137" s="48"/>
      <c r="AH137" s="48">
        <v>6406087.5</v>
      </c>
      <c r="AI137" s="38"/>
      <c r="AJ137" s="50">
        <f t="shared" si="63"/>
        <v>0</v>
      </c>
      <c r="AK137" s="50">
        <f t="shared" si="64"/>
        <v>6406087.5</v>
      </c>
      <c r="AL137" s="43">
        <f>J137*0.001</f>
        <v>33475</v>
      </c>
      <c r="AM137" s="43"/>
      <c r="AN137" s="43">
        <v>0</v>
      </c>
      <c r="AO137" s="43"/>
      <c r="AP137" s="85"/>
      <c r="AQ137" s="51" t="s">
        <v>273</v>
      </c>
      <c r="AR137" s="51"/>
      <c r="AS137" s="51"/>
      <c r="AT137" s="51"/>
      <c r="AU137" s="51"/>
      <c r="AV137" s="51"/>
      <c r="AW137" s="51"/>
      <c r="AX137" s="51"/>
    </row>
    <row r="138" spans="1:50" s="53" customFormat="1" ht="30" hidden="1" x14ac:dyDescent="0.25">
      <c r="A138" s="132"/>
      <c r="B138" s="38">
        <v>2015</v>
      </c>
      <c r="C138" s="38" t="s">
        <v>61</v>
      </c>
      <c r="D138" s="120" t="s">
        <v>598</v>
      </c>
      <c r="E138" s="38"/>
      <c r="F138" s="84" t="s">
        <v>167</v>
      </c>
      <c r="G138" s="131"/>
      <c r="H138" s="131"/>
      <c r="I138" s="104"/>
      <c r="J138" s="48">
        <v>4450000</v>
      </c>
      <c r="K138" s="48">
        <v>0</v>
      </c>
      <c r="L138" s="69"/>
      <c r="M138" s="69"/>
      <c r="N138" s="48"/>
      <c r="O138" s="48"/>
      <c r="P138" s="48"/>
      <c r="Q138" s="43"/>
      <c r="R138" s="43"/>
      <c r="S138" s="44"/>
      <c r="T138" s="43"/>
      <c r="U138" s="44"/>
      <c r="V138" s="44"/>
      <c r="W138" s="44"/>
      <c r="X138" s="111"/>
      <c r="Y138" s="122"/>
      <c r="Z138" s="38"/>
      <c r="AA138" s="38"/>
      <c r="AB138" s="38"/>
      <c r="AC138" s="109"/>
      <c r="AD138" s="38"/>
      <c r="AE138" s="109"/>
      <c r="AF138" s="48"/>
      <c r="AG138" s="48"/>
      <c r="AH138" s="48"/>
      <c r="AI138" s="38"/>
      <c r="AJ138" s="50"/>
      <c r="AK138" s="50"/>
      <c r="AL138" s="43"/>
      <c r="AM138" s="43"/>
      <c r="AN138" s="43"/>
      <c r="AO138" s="43"/>
      <c r="AP138" s="85"/>
      <c r="AQ138" s="51"/>
      <c r="AR138" s="51"/>
      <c r="AS138" s="51"/>
      <c r="AT138" s="51"/>
      <c r="AU138" s="51"/>
      <c r="AV138" s="51"/>
      <c r="AW138" s="51"/>
      <c r="AX138" s="51"/>
    </row>
    <row r="139" spans="1:50" s="53" customFormat="1" ht="45" hidden="1" x14ac:dyDescent="0.25">
      <c r="A139" s="132"/>
      <c r="B139" s="38">
        <v>2015</v>
      </c>
      <c r="C139" s="38" t="s">
        <v>61</v>
      </c>
      <c r="D139" s="120" t="s">
        <v>599</v>
      </c>
      <c r="E139" s="38"/>
      <c r="F139" s="84" t="s">
        <v>167</v>
      </c>
      <c r="G139" s="131"/>
      <c r="H139" s="131"/>
      <c r="I139" s="104"/>
      <c r="J139" s="48">
        <v>2200000</v>
      </c>
      <c r="K139" s="48">
        <v>0</v>
      </c>
      <c r="L139" s="69"/>
      <c r="M139" s="69"/>
      <c r="N139" s="48"/>
      <c r="O139" s="48"/>
      <c r="P139" s="48"/>
      <c r="Q139" s="43"/>
      <c r="R139" s="43"/>
      <c r="S139" s="44"/>
      <c r="T139" s="43"/>
      <c r="U139" s="44"/>
      <c r="V139" s="44"/>
      <c r="W139" s="44"/>
      <c r="X139" s="111"/>
      <c r="Y139" s="122"/>
      <c r="Z139" s="38"/>
      <c r="AA139" s="38"/>
      <c r="AB139" s="38"/>
      <c r="AC139" s="109"/>
      <c r="AD139" s="38"/>
      <c r="AE139" s="109"/>
      <c r="AF139" s="48"/>
      <c r="AG139" s="48"/>
      <c r="AH139" s="48"/>
      <c r="AI139" s="38"/>
      <c r="AJ139" s="50"/>
      <c r="AK139" s="50"/>
      <c r="AL139" s="43"/>
      <c r="AM139" s="43"/>
      <c r="AN139" s="43"/>
      <c r="AO139" s="43"/>
      <c r="AP139" s="85"/>
      <c r="AQ139" s="51"/>
      <c r="AR139" s="51"/>
      <c r="AS139" s="51"/>
      <c r="AT139" s="51"/>
      <c r="AU139" s="51"/>
      <c r="AV139" s="51"/>
      <c r="AW139" s="51"/>
      <c r="AX139" s="51"/>
    </row>
    <row r="140" spans="1:50" s="53" customFormat="1" ht="30" hidden="1" x14ac:dyDescent="0.25">
      <c r="A140" s="133"/>
      <c r="B140" s="38">
        <v>2015</v>
      </c>
      <c r="C140" s="38" t="s">
        <v>61</v>
      </c>
      <c r="D140" s="120" t="s">
        <v>600</v>
      </c>
      <c r="E140" s="38"/>
      <c r="F140" s="84" t="s">
        <v>167</v>
      </c>
      <c r="G140" s="131"/>
      <c r="H140" s="131"/>
      <c r="I140" s="104"/>
      <c r="J140" s="48">
        <v>26825000</v>
      </c>
      <c r="K140" s="48">
        <v>12812175</v>
      </c>
      <c r="L140" s="69"/>
      <c r="M140" s="69"/>
      <c r="N140" s="48"/>
      <c r="O140" s="48"/>
      <c r="P140" s="48"/>
      <c r="Q140" s="43"/>
      <c r="R140" s="43"/>
      <c r="S140" s="44"/>
      <c r="T140" s="43"/>
      <c r="U140" s="44"/>
      <c r="V140" s="44"/>
      <c r="W140" s="44"/>
      <c r="X140" s="111"/>
      <c r="Y140" s="122"/>
      <c r="Z140" s="38"/>
      <c r="AA140" s="38"/>
      <c r="AB140" s="38"/>
      <c r="AC140" s="109"/>
      <c r="AD140" s="38"/>
      <c r="AE140" s="109"/>
      <c r="AF140" s="48"/>
      <c r="AG140" s="48"/>
      <c r="AH140" s="48"/>
      <c r="AI140" s="38"/>
      <c r="AJ140" s="50"/>
      <c r="AK140" s="50"/>
      <c r="AL140" s="43"/>
      <c r="AM140" s="43"/>
      <c r="AN140" s="43"/>
      <c r="AO140" s="43"/>
      <c r="AP140" s="85"/>
      <c r="AQ140" s="51"/>
      <c r="AR140" s="51"/>
      <c r="AS140" s="51"/>
      <c r="AT140" s="51"/>
      <c r="AU140" s="51"/>
      <c r="AV140" s="51"/>
      <c r="AW140" s="51"/>
      <c r="AX140" s="51"/>
    </row>
    <row r="141" spans="1:50" s="53" customFormat="1" ht="45" hidden="1" x14ac:dyDescent="0.25">
      <c r="A141" s="36" t="s">
        <v>56</v>
      </c>
      <c r="B141" s="38">
        <v>2015</v>
      </c>
      <c r="C141" s="38" t="s">
        <v>93</v>
      </c>
      <c r="D141" s="37" t="s">
        <v>601</v>
      </c>
      <c r="E141" s="38" t="s">
        <v>89</v>
      </c>
      <c r="F141" s="38" t="s">
        <v>90</v>
      </c>
      <c r="G141" s="142" t="s">
        <v>602</v>
      </c>
      <c r="H141" s="142">
        <v>42491</v>
      </c>
      <c r="I141" s="104">
        <v>74733</v>
      </c>
      <c r="J141" s="48">
        <v>1100000</v>
      </c>
      <c r="K141" s="48">
        <v>1100000</v>
      </c>
      <c r="L141" s="69">
        <v>0</v>
      </c>
      <c r="M141" s="69">
        <v>0</v>
      </c>
      <c r="N141" s="48">
        <v>549450</v>
      </c>
      <c r="O141" s="48">
        <v>1098900</v>
      </c>
      <c r="P141" s="48">
        <v>0</v>
      </c>
      <c r="Q141" s="43">
        <f>J141</f>
        <v>1100000</v>
      </c>
      <c r="R141" s="43">
        <f>K141</f>
        <v>1100000</v>
      </c>
      <c r="S141" s="44">
        <f>R141</f>
        <v>1100000</v>
      </c>
      <c r="T141" s="43">
        <f>O141</f>
        <v>1098900</v>
      </c>
      <c r="U141" s="44">
        <f>V141</f>
        <v>0</v>
      </c>
      <c r="V141" s="44">
        <f>P141</f>
        <v>0</v>
      </c>
      <c r="W141" s="44">
        <f>V141</f>
        <v>0</v>
      </c>
      <c r="X141" s="111">
        <f t="shared" si="67"/>
        <v>0</v>
      </c>
      <c r="Y141" s="122">
        <f>W141/T141</f>
        <v>0</v>
      </c>
      <c r="Z141" s="38" t="s">
        <v>603</v>
      </c>
      <c r="AA141" s="38" t="s">
        <v>93</v>
      </c>
      <c r="AB141" s="38" t="s">
        <v>604</v>
      </c>
      <c r="AC141" s="109" t="s">
        <v>605</v>
      </c>
      <c r="AD141" s="38" t="s">
        <v>606</v>
      </c>
      <c r="AE141" s="109" t="s">
        <v>607</v>
      </c>
      <c r="AF141" s="48">
        <v>0</v>
      </c>
      <c r="AG141" s="48"/>
      <c r="AH141" s="48">
        <v>549450</v>
      </c>
      <c r="AI141" s="38"/>
      <c r="AJ141" s="50">
        <f t="shared" si="63"/>
        <v>1100</v>
      </c>
      <c r="AK141" s="50">
        <f t="shared" si="64"/>
        <v>1098900</v>
      </c>
      <c r="AL141" s="43">
        <f>J141*0.001</f>
        <v>1100</v>
      </c>
      <c r="AM141" s="43"/>
      <c r="AN141" s="43">
        <v>0</v>
      </c>
      <c r="AO141" s="43"/>
      <c r="AP141" s="85"/>
      <c r="AQ141" s="51" t="s">
        <v>273</v>
      </c>
      <c r="AR141" s="51"/>
      <c r="AS141" s="51"/>
      <c r="AT141" s="51"/>
      <c r="AU141" s="51"/>
      <c r="AV141" s="51"/>
      <c r="AW141" s="51"/>
      <c r="AX141" s="51"/>
    </row>
    <row r="142" spans="1:50" s="53" customFormat="1" ht="45" hidden="1" x14ac:dyDescent="0.25">
      <c r="A142" s="130" t="s">
        <v>56</v>
      </c>
      <c r="B142" s="38">
        <v>2015</v>
      </c>
      <c r="C142" s="38" t="s">
        <v>93</v>
      </c>
      <c r="D142" s="37" t="s">
        <v>608</v>
      </c>
      <c r="E142" s="38" t="s">
        <v>59</v>
      </c>
      <c r="F142" s="38" t="s">
        <v>90</v>
      </c>
      <c r="G142" s="142" t="s">
        <v>602</v>
      </c>
      <c r="H142" s="142">
        <v>42644</v>
      </c>
      <c r="I142" s="104">
        <v>1583803</v>
      </c>
      <c r="J142" s="48">
        <f>J143+J144</f>
        <v>328792469</v>
      </c>
      <c r="K142" s="48">
        <f>K143+K144</f>
        <v>336539805.87</v>
      </c>
      <c r="L142" s="69">
        <v>72515836.719999999</v>
      </c>
      <c r="M142" s="69">
        <v>1366574.86</v>
      </c>
      <c r="N142" s="48">
        <v>75409156.060000002</v>
      </c>
      <c r="O142" s="48">
        <v>181946121.37</v>
      </c>
      <c r="P142" s="48">
        <v>0</v>
      </c>
      <c r="Q142" s="43">
        <f>J142</f>
        <v>328792469</v>
      </c>
      <c r="R142" s="43">
        <f>K142</f>
        <v>336539805.87</v>
      </c>
      <c r="S142" s="44">
        <f>R142</f>
        <v>336539805.87</v>
      </c>
      <c r="T142" s="43">
        <f>O142</f>
        <v>181946121.37</v>
      </c>
      <c r="U142" s="44">
        <f>V142</f>
        <v>0</v>
      </c>
      <c r="V142" s="44">
        <f>P142</f>
        <v>0</v>
      </c>
      <c r="W142" s="44">
        <f>V142</f>
        <v>0</v>
      </c>
      <c r="X142" s="111">
        <f t="shared" si="67"/>
        <v>0</v>
      </c>
      <c r="Y142" s="122">
        <f>W142/T142</f>
        <v>0</v>
      </c>
      <c r="Z142" s="38" t="s">
        <v>609</v>
      </c>
      <c r="AA142" s="38" t="s">
        <v>93</v>
      </c>
      <c r="AB142" s="38" t="s">
        <v>604</v>
      </c>
      <c r="AC142" s="109" t="s">
        <v>610</v>
      </c>
      <c r="AD142" s="38" t="s">
        <v>611</v>
      </c>
      <c r="AE142" s="109" t="s">
        <v>612</v>
      </c>
      <c r="AF142" s="48">
        <v>90623.73</v>
      </c>
      <c r="AG142" s="48"/>
      <c r="AH142" s="48">
        <v>75499780.790000007</v>
      </c>
      <c r="AI142" s="38"/>
      <c r="AJ142" s="50">
        <f t="shared" si="63"/>
        <v>154593684.5</v>
      </c>
      <c r="AK142" s="50">
        <f t="shared" si="64"/>
        <v>181946121.37</v>
      </c>
      <c r="AL142" s="43">
        <f>J142*0.001</f>
        <v>328792.46899999998</v>
      </c>
      <c r="AM142" s="43"/>
      <c r="AN142" s="43">
        <v>69417732.160999998</v>
      </c>
      <c r="AO142" s="43"/>
      <c r="AP142" s="85"/>
      <c r="AQ142" s="51" t="s">
        <v>273</v>
      </c>
      <c r="AR142" s="51"/>
      <c r="AS142" s="51"/>
      <c r="AT142" s="51"/>
      <c r="AU142" s="51"/>
      <c r="AV142" s="51"/>
      <c r="AW142" s="51"/>
      <c r="AX142" s="51"/>
    </row>
    <row r="143" spans="1:50" s="53" customFormat="1" ht="30" hidden="1" x14ac:dyDescent="0.25">
      <c r="A143" s="132"/>
      <c r="B143" s="38">
        <v>2015</v>
      </c>
      <c r="C143" s="38" t="s">
        <v>93</v>
      </c>
      <c r="D143" s="120" t="s">
        <v>608</v>
      </c>
      <c r="E143" s="38"/>
      <c r="F143" s="38" t="s">
        <v>90</v>
      </c>
      <c r="G143" s="134"/>
      <c r="H143" s="134"/>
      <c r="I143" s="104"/>
      <c r="J143" s="48">
        <v>251602469</v>
      </c>
      <c r="K143" s="48">
        <f>181946121.37+72515836.72</f>
        <v>254461958.09</v>
      </c>
      <c r="L143" s="69"/>
      <c r="M143" s="69"/>
      <c r="N143" s="48"/>
      <c r="O143" s="48"/>
      <c r="P143" s="48"/>
      <c r="Q143" s="43"/>
      <c r="R143" s="43"/>
      <c r="S143" s="44"/>
      <c r="T143" s="43"/>
      <c r="U143" s="44"/>
      <c r="V143" s="44"/>
      <c r="W143" s="44"/>
      <c r="X143" s="111"/>
      <c r="Y143" s="122"/>
      <c r="Z143" s="38"/>
      <c r="AA143" s="38"/>
      <c r="AB143" s="38"/>
      <c r="AC143" s="109"/>
      <c r="AD143" s="38"/>
      <c r="AE143" s="109"/>
      <c r="AF143" s="48"/>
      <c r="AG143" s="48"/>
      <c r="AH143" s="48"/>
      <c r="AI143" s="38"/>
      <c r="AJ143" s="50"/>
      <c r="AK143" s="50"/>
      <c r="AL143" s="43"/>
      <c r="AM143" s="43"/>
      <c r="AN143" s="43"/>
      <c r="AO143" s="43"/>
      <c r="AP143" s="85"/>
      <c r="AQ143" s="51"/>
      <c r="AR143" s="51"/>
      <c r="AS143" s="51"/>
      <c r="AT143" s="51"/>
      <c r="AU143" s="51"/>
      <c r="AV143" s="51"/>
      <c r="AW143" s="51"/>
      <c r="AX143" s="51"/>
    </row>
    <row r="144" spans="1:50" s="53" customFormat="1" ht="45" hidden="1" x14ac:dyDescent="0.25">
      <c r="A144" s="133"/>
      <c r="B144" s="38">
        <v>2015</v>
      </c>
      <c r="C144" s="38" t="s">
        <v>93</v>
      </c>
      <c r="D144" s="120" t="s">
        <v>613</v>
      </c>
      <c r="E144" s="38" t="s">
        <v>422</v>
      </c>
      <c r="F144" s="38" t="s">
        <v>90</v>
      </c>
      <c r="G144" s="134" t="s">
        <v>602</v>
      </c>
      <c r="H144" s="134">
        <v>42430</v>
      </c>
      <c r="I144" s="104">
        <v>1583803</v>
      </c>
      <c r="J144" s="48">
        <v>77190000</v>
      </c>
      <c r="K144" s="48">
        <f>77099823+4978024.78</f>
        <v>82077847.780000001</v>
      </c>
      <c r="L144" s="69">
        <v>4978024.78</v>
      </c>
      <c r="M144" s="69">
        <v>0</v>
      </c>
      <c r="N144" s="48">
        <v>77099823</v>
      </c>
      <c r="O144" s="48">
        <v>77099823</v>
      </c>
      <c r="P144" s="48">
        <v>26326160.780000001</v>
      </c>
      <c r="Q144" s="43">
        <v>77177000</v>
      </c>
      <c r="R144" s="43">
        <v>82077847.780000001</v>
      </c>
      <c r="S144" s="44">
        <v>77099823</v>
      </c>
      <c r="T144" s="43">
        <v>77099823</v>
      </c>
      <c r="U144" s="44">
        <v>26326160.780000001</v>
      </c>
      <c r="V144" s="44">
        <v>26326160.780000001</v>
      </c>
      <c r="W144" s="44">
        <v>26326160.780000001</v>
      </c>
      <c r="X144" s="111">
        <f>+V144/T144</f>
        <v>0.34145552811450686</v>
      </c>
      <c r="Y144" s="122">
        <f>W144/T144</f>
        <v>0.34145552811450686</v>
      </c>
      <c r="Z144" s="38"/>
      <c r="AA144" s="38" t="s">
        <v>93</v>
      </c>
      <c r="AB144" s="38" t="s">
        <v>604</v>
      </c>
      <c r="AC144" s="109" t="s">
        <v>614</v>
      </c>
      <c r="AD144" s="38" t="s">
        <v>606</v>
      </c>
      <c r="AE144" s="109" t="s">
        <v>615</v>
      </c>
      <c r="AF144" s="48">
        <v>35156.019999999997</v>
      </c>
      <c r="AG144" s="48"/>
      <c r="AH144" s="48">
        <v>50808818.239999995</v>
      </c>
      <c r="AI144" s="38"/>
      <c r="AJ144" s="50"/>
      <c r="AK144" s="50"/>
      <c r="AL144" s="43"/>
      <c r="AM144" s="43"/>
      <c r="AN144" s="43">
        <v>0</v>
      </c>
      <c r="AO144" s="43"/>
      <c r="AP144" s="85"/>
      <c r="AQ144" s="51"/>
      <c r="AR144" s="51"/>
      <c r="AS144" s="51"/>
      <c r="AT144" s="51"/>
      <c r="AU144" s="51"/>
      <c r="AV144" s="51"/>
      <c r="AW144" s="51"/>
      <c r="AX144" s="51"/>
    </row>
    <row r="145" spans="1:50" s="53" customFormat="1" ht="60" hidden="1" customHeight="1" x14ac:dyDescent="0.25">
      <c r="A145" s="36" t="s">
        <v>56</v>
      </c>
      <c r="B145" s="38">
        <v>2015</v>
      </c>
      <c r="C145" s="38" t="s">
        <v>61</v>
      </c>
      <c r="D145" s="37" t="s">
        <v>616</v>
      </c>
      <c r="E145" s="38" t="s">
        <v>422</v>
      </c>
      <c r="F145" s="38" t="s">
        <v>57</v>
      </c>
      <c r="G145" s="121" t="s">
        <v>590</v>
      </c>
      <c r="H145" s="121" t="s">
        <v>617</v>
      </c>
      <c r="I145" s="104">
        <v>23832</v>
      </c>
      <c r="J145" s="48">
        <v>11300000</v>
      </c>
      <c r="K145" s="48">
        <f>6500000</f>
        <v>6500000</v>
      </c>
      <c r="L145" s="69">
        <v>4788700</v>
      </c>
      <c r="M145" s="69">
        <v>0</v>
      </c>
      <c r="N145" s="48">
        <v>5644350</v>
      </c>
      <c r="O145" s="48">
        <v>6500000</v>
      </c>
      <c r="P145" s="48">
        <v>0</v>
      </c>
      <c r="Q145" s="43">
        <f t="shared" ref="Q145:R153" si="68">J145</f>
        <v>11300000</v>
      </c>
      <c r="R145" s="43">
        <f t="shared" si="68"/>
        <v>6500000</v>
      </c>
      <c r="S145" s="44">
        <f t="shared" ref="S145:S153" si="69">R145</f>
        <v>6500000</v>
      </c>
      <c r="T145" s="43">
        <f t="shared" ref="T145:T153" si="70">O145</f>
        <v>6500000</v>
      </c>
      <c r="U145" s="44">
        <f t="shared" ref="U145:U153" si="71">V145</f>
        <v>0</v>
      </c>
      <c r="V145" s="44">
        <f t="shared" ref="V145:V153" si="72">P145</f>
        <v>0</v>
      </c>
      <c r="W145" s="44">
        <f t="shared" ref="W145:W153" si="73">V145</f>
        <v>0</v>
      </c>
      <c r="X145" s="111">
        <f t="shared" si="67"/>
        <v>0</v>
      </c>
      <c r="Y145" s="122">
        <f>W145/T145</f>
        <v>0</v>
      </c>
      <c r="Z145" s="38" t="s">
        <v>618</v>
      </c>
      <c r="AA145" s="38" t="s">
        <v>61</v>
      </c>
      <c r="AB145" s="109" t="s">
        <v>619</v>
      </c>
      <c r="AC145" s="109" t="s">
        <v>620</v>
      </c>
      <c r="AD145" s="38" t="s">
        <v>621</v>
      </c>
      <c r="AE145" s="109" t="s">
        <v>622</v>
      </c>
      <c r="AF145" s="48">
        <v>8043.2</v>
      </c>
      <c r="AG145" s="48"/>
      <c r="AH145" s="48">
        <v>5652393.2000000002</v>
      </c>
      <c r="AI145" s="38"/>
      <c r="AJ145" s="50">
        <f t="shared" si="63"/>
        <v>0</v>
      </c>
      <c r="AK145" s="50">
        <f t="shared" si="64"/>
        <v>6500000</v>
      </c>
      <c r="AL145" s="43">
        <f t="shared" ref="AL145:AL153" si="74">J145*0.001</f>
        <v>11300</v>
      </c>
      <c r="AM145" s="43"/>
      <c r="AN145" s="43">
        <v>4788700</v>
      </c>
      <c r="AO145" s="43"/>
      <c r="AP145" s="85"/>
      <c r="AQ145" s="51" t="s">
        <v>273</v>
      </c>
      <c r="AR145" s="51"/>
      <c r="AS145" s="51"/>
      <c r="AT145" s="51"/>
      <c r="AU145" s="51"/>
      <c r="AV145" s="51"/>
      <c r="AW145" s="51"/>
      <c r="AX145" s="51"/>
    </row>
    <row r="146" spans="1:50" s="53" customFormat="1" ht="60" hidden="1" customHeight="1" x14ac:dyDescent="0.25">
      <c r="A146" s="36" t="s">
        <v>56</v>
      </c>
      <c r="B146" s="38">
        <v>2015</v>
      </c>
      <c r="C146" s="38" t="s">
        <v>61</v>
      </c>
      <c r="D146" s="37" t="s">
        <v>623</v>
      </c>
      <c r="E146" s="38" t="s">
        <v>89</v>
      </c>
      <c r="F146" s="38" t="s">
        <v>57</v>
      </c>
      <c r="G146" s="142" t="s">
        <v>602</v>
      </c>
      <c r="H146" s="142">
        <v>42522</v>
      </c>
      <c r="I146" s="104">
        <v>23832</v>
      </c>
      <c r="J146" s="48">
        <v>3400000</v>
      </c>
      <c r="K146" s="48">
        <v>3396600</v>
      </c>
      <c r="L146" s="69">
        <v>0</v>
      </c>
      <c r="M146" s="69">
        <v>0</v>
      </c>
      <c r="N146" s="48">
        <v>1698300</v>
      </c>
      <c r="O146" s="48">
        <v>3396600</v>
      </c>
      <c r="P146" s="48">
        <v>1018979.97</v>
      </c>
      <c r="Q146" s="43">
        <f t="shared" si="68"/>
        <v>3400000</v>
      </c>
      <c r="R146" s="43">
        <f t="shared" si="68"/>
        <v>3396600</v>
      </c>
      <c r="S146" s="44">
        <f t="shared" si="69"/>
        <v>3396600</v>
      </c>
      <c r="T146" s="43">
        <f t="shared" si="70"/>
        <v>3396600</v>
      </c>
      <c r="U146" s="44">
        <f t="shared" si="71"/>
        <v>1018979.97</v>
      </c>
      <c r="V146" s="44">
        <f t="shared" si="72"/>
        <v>1018979.97</v>
      </c>
      <c r="W146" s="44">
        <f t="shared" si="73"/>
        <v>1018979.97</v>
      </c>
      <c r="X146" s="111">
        <f t="shared" si="67"/>
        <v>0.2999999911676382</v>
      </c>
      <c r="Y146" s="122">
        <f>W146/T146</f>
        <v>0.2999999911676382</v>
      </c>
      <c r="Z146" s="38" t="s">
        <v>624</v>
      </c>
      <c r="AA146" s="38" t="s">
        <v>61</v>
      </c>
      <c r="AB146" s="38" t="s">
        <v>619</v>
      </c>
      <c r="AC146" s="109" t="s">
        <v>625</v>
      </c>
      <c r="AD146" s="38" t="s">
        <v>621</v>
      </c>
      <c r="AE146" s="109" t="s">
        <v>626</v>
      </c>
      <c r="AF146" s="48">
        <v>2420.08</v>
      </c>
      <c r="AG146" s="48"/>
      <c r="AH146" s="48">
        <v>1700720.08</v>
      </c>
      <c r="AI146" s="38"/>
      <c r="AJ146" s="50">
        <f t="shared" si="63"/>
        <v>0</v>
      </c>
      <c r="AK146" s="50">
        <f t="shared" si="64"/>
        <v>2377620.0300000003</v>
      </c>
      <c r="AL146" s="43">
        <f t="shared" si="74"/>
        <v>3400</v>
      </c>
      <c r="AM146" s="43"/>
      <c r="AN146" s="43">
        <v>0</v>
      </c>
      <c r="AO146" s="43"/>
      <c r="AP146" s="85"/>
      <c r="AQ146" s="51" t="s">
        <v>273</v>
      </c>
      <c r="AR146" s="51"/>
      <c r="AS146" s="51"/>
      <c r="AT146" s="51"/>
      <c r="AU146" s="51"/>
      <c r="AV146" s="51"/>
      <c r="AW146" s="51"/>
      <c r="AX146" s="51"/>
    </row>
    <row r="147" spans="1:50" s="53" customFormat="1" ht="60" hidden="1" customHeight="1" x14ac:dyDescent="0.25">
      <c r="A147" s="36" t="s">
        <v>56</v>
      </c>
      <c r="B147" s="38">
        <v>2015</v>
      </c>
      <c r="C147" s="38" t="s">
        <v>61</v>
      </c>
      <c r="D147" s="37" t="s">
        <v>627</v>
      </c>
      <c r="E147" s="38" t="s">
        <v>89</v>
      </c>
      <c r="F147" s="38" t="s">
        <v>57</v>
      </c>
      <c r="G147" s="121" t="s">
        <v>590</v>
      </c>
      <c r="H147" s="121" t="s">
        <v>591</v>
      </c>
      <c r="I147" s="104">
        <v>23832</v>
      </c>
      <c r="J147" s="48">
        <v>1500000</v>
      </c>
      <c r="K147" s="48">
        <f>1309175.22</f>
        <v>1309175.22</v>
      </c>
      <c r="L147" s="69">
        <v>0</v>
      </c>
      <c r="M147" s="69">
        <v>0</v>
      </c>
      <c r="N147" s="48">
        <v>749250</v>
      </c>
      <c r="O147" s="48">
        <v>1309175.22</v>
      </c>
      <c r="P147" s="48">
        <v>392752.57</v>
      </c>
      <c r="Q147" s="43">
        <f t="shared" si="68"/>
        <v>1500000</v>
      </c>
      <c r="R147" s="43">
        <f t="shared" si="68"/>
        <v>1309175.22</v>
      </c>
      <c r="S147" s="44">
        <f t="shared" si="69"/>
        <v>1309175.22</v>
      </c>
      <c r="T147" s="43">
        <f t="shared" si="70"/>
        <v>1309175.22</v>
      </c>
      <c r="U147" s="44">
        <f t="shared" si="71"/>
        <v>392752.57</v>
      </c>
      <c r="V147" s="44">
        <f t="shared" si="72"/>
        <v>392752.57</v>
      </c>
      <c r="W147" s="44">
        <f t="shared" si="73"/>
        <v>392752.57</v>
      </c>
      <c r="X147" s="111">
        <f t="shared" si="67"/>
        <v>0.30000000305535879</v>
      </c>
      <c r="Y147" s="122">
        <f>W147/T147</f>
        <v>0.30000000305535879</v>
      </c>
      <c r="Z147" s="38" t="s">
        <v>628</v>
      </c>
      <c r="AA147" s="38" t="s">
        <v>61</v>
      </c>
      <c r="AB147" s="38" t="s">
        <v>619</v>
      </c>
      <c r="AC147" s="109" t="s">
        <v>629</v>
      </c>
      <c r="AD147" s="38" t="s">
        <v>621</v>
      </c>
      <c r="AE147" s="109" t="s">
        <v>630</v>
      </c>
      <c r="AF147" s="48">
        <v>1011.71</v>
      </c>
      <c r="AG147" s="48"/>
      <c r="AH147" s="48">
        <v>357509.14</v>
      </c>
      <c r="AI147" s="38"/>
      <c r="AJ147" s="50">
        <f t="shared" si="63"/>
        <v>0</v>
      </c>
      <c r="AK147" s="50">
        <f t="shared" si="64"/>
        <v>916422.64999999991</v>
      </c>
      <c r="AL147" s="43">
        <f t="shared" si="74"/>
        <v>1500</v>
      </c>
      <c r="AM147" s="43"/>
      <c r="AN147" s="43">
        <v>189324.78000000003</v>
      </c>
      <c r="AO147" s="43"/>
      <c r="AP147" s="85"/>
      <c r="AQ147" s="51" t="s">
        <v>273</v>
      </c>
      <c r="AR147" s="51"/>
      <c r="AS147" s="51"/>
      <c r="AT147" s="51"/>
      <c r="AU147" s="51"/>
      <c r="AV147" s="51"/>
      <c r="AW147" s="51"/>
      <c r="AX147" s="51"/>
    </row>
    <row r="148" spans="1:50" s="53" customFormat="1" ht="60" hidden="1" customHeight="1" x14ac:dyDescent="0.25">
      <c r="A148" s="36" t="s">
        <v>56</v>
      </c>
      <c r="B148" s="38">
        <v>2015</v>
      </c>
      <c r="C148" s="38" t="s">
        <v>61</v>
      </c>
      <c r="D148" s="37" t="s">
        <v>631</v>
      </c>
      <c r="E148" s="38" t="s">
        <v>59</v>
      </c>
      <c r="F148" s="38" t="s">
        <v>90</v>
      </c>
      <c r="G148" s="143" t="s">
        <v>602</v>
      </c>
      <c r="H148" s="143">
        <v>42614</v>
      </c>
      <c r="I148" s="104">
        <v>1134842</v>
      </c>
      <c r="J148" s="48">
        <v>16000000</v>
      </c>
      <c r="K148" s="48">
        <f>12928626.35</f>
        <v>12928626.35</v>
      </c>
      <c r="L148" s="69">
        <v>0</v>
      </c>
      <c r="M148" s="69">
        <v>0</v>
      </c>
      <c r="N148" s="48">
        <v>4795200</v>
      </c>
      <c r="O148" s="48">
        <v>12928626.35</v>
      </c>
      <c r="P148" s="48">
        <v>0</v>
      </c>
      <c r="Q148" s="43">
        <f t="shared" si="68"/>
        <v>16000000</v>
      </c>
      <c r="R148" s="43">
        <f t="shared" si="68"/>
        <v>12928626.35</v>
      </c>
      <c r="S148" s="44">
        <f t="shared" si="69"/>
        <v>12928626.35</v>
      </c>
      <c r="T148" s="43">
        <f t="shared" si="70"/>
        <v>12928626.35</v>
      </c>
      <c r="U148" s="44">
        <f t="shared" si="71"/>
        <v>0</v>
      </c>
      <c r="V148" s="44">
        <f t="shared" si="72"/>
        <v>0</v>
      </c>
      <c r="W148" s="44">
        <f t="shared" si="73"/>
        <v>0</v>
      </c>
      <c r="X148" s="111">
        <f t="shared" si="67"/>
        <v>0</v>
      </c>
      <c r="Y148" s="122">
        <f>W148/T148</f>
        <v>0</v>
      </c>
      <c r="Z148" s="38" t="s">
        <v>632</v>
      </c>
      <c r="AA148" s="38" t="s">
        <v>593</v>
      </c>
      <c r="AB148" s="38" t="s">
        <v>604</v>
      </c>
      <c r="AC148" s="109" t="s">
        <v>633</v>
      </c>
      <c r="AD148" s="38" t="s">
        <v>606</v>
      </c>
      <c r="AE148" s="109" t="s">
        <v>634</v>
      </c>
      <c r="AF148" s="48">
        <v>0</v>
      </c>
      <c r="AG148" s="48"/>
      <c r="AH148" s="48">
        <v>4795200</v>
      </c>
      <c r="AI148" s="38"/>
      <c r="AJ148" s="50">
        <f t="shared" si="63"/>
        <v>0</v>
      </c>
      <c r="AK148" s="50">
        <f t="shared" si="64"/>
        <v>12928626.35</v>
      </c>
      <c r="AL148" s="43">
        <f t="shared" si="74"/>
        <v>16000</v>
      </c>
      <c r="AM148" s="43"/>
      <c r="AN148" s="43">
        <v>3055373.6500000004</v>
      </c>
      <c r="AO148" s="43"/>
      <c r="AP148" s="85"/>
      <c r="AQ148" s="51" t="s">
        <v>273</v>
      </c>
      <c r="AR148" s="51"/>
      <c r="AS148" s="51"/>
      <c r="AT148" s="51"/>
      <c r="AU148" s="51"/>
      <c r="AV148" s="51"/>
      <c r="AW148" s="51"/>
      <c r="AX148" s="51"/>
    </row>
    <row r="149" spans="1:50" s="53" customFormat="1" ht="60" hidden="1" customHeight="1" x14ac:dyDescent="0.25">
      <c r="A149" s="36" t="s">
        <v>56</v>
      </c>
      <c r="B149" s="38">
        <v>2015</v>
      </c>
      <c r="C149" s="38" t="s">
        <v>560</v>
      </c>
      <c r="D149" s="37" t="s">
        <v>635</v>
      </c>
      <c r="E149" s="38"/>
      <c r="F149" s="38" t="s">
        <v>108</v>
      </c>
      <c r="G149" s="143"/>
      <c r="H149" s="143"/>
      <c r="I149" s="104"/>
      <c r="J149" s="48">
        <v>200000</v>
      </c>
      <c r="K149" s="48">
        <v>0</v>
      </c>
      <c r="L149" s="69"/>
      <c r="M149" s="69"/>
      <c r="N149" s="48"/>
      <c r="O149" s="48"/>
      <c r="P149" s="48"/>
      <c r="Q149" s="43">
        <f t="shared" si="68"/>
        <v>200000</v>
      </c>
      <c r="R149" s="43">
        <f t="shared" si="68"/>
        <v>0</v>
      </c>
      <c r="S149" s="44">
        <f t="shared" si="69"/>
        <v>0</v>
      </c>
      <c r="T149" s="43">
        <f t="shared" si="70"/>
        <v>0</v>
      </c>
      <c r="U149" s="44">
        <f t="shared" si="71"/>
        <v>0</v>
      </c>
      <c r="V149" s="44">
        <f t="shared" si="72"/>
        <v>0</v>
      </c>
      <c r="W149" s="44">
        <f t="shared" si="73"/>
        <v>0</v>
      </c>
      <c r="X149" s="111"/>
      <c r="Y149" s="122"/>
      <c r="Z149" s="38"/>
      <c r="AA149" s="38"/>
      <c r="AB149" s="38"/>
      <c r="AC149" s="109"/>
      <c r="AD149" s="38"/>
      <c r="AE149" s="109"/>
      <c r="AF149" s="48"/>
      <c r="AG149" s="48"/>
      <c r="AH149" s="48"/>
      <c r="AI149" s="38"/>
      <c r="AJ149" s="50"/>
      <c r="AK149" s="50"/>
      <c r="AL149" s="43">
        <f t="shared" si="74"/>
        <v>200</v>
      </c>
      <c r="AM149" s="43"/>
      <c r="AN149" s="43"/>
      <c r="AO149" s="43"/>
      <c r="AP149" s="85"/>
      <c r="AQ149" s="51"/>
      <c r="AR149" s="51"/>
      <c r="AS149" s="51"/>
      <c r="AT149" s="51"/>
      <c r="AU149" s="51"/>
      <c r="AV149" s="51"/>
      <c r="AW149" s="51"/>
      <c r="AX149" s="51"/>
    </row>
    <row r="150" spans="1:50" s="53" customFormat="1" ht="60" hidden="1" customHeight="1" x14ac:dyDescent="0.25">
      <c r="A150" s="36" t="s">
        <v>56</v>
      </c>
      <c r="B150" s="38">
        <v>2015</v>
      </c>
      <c r="C150" s="38" t="s">
        <v>70</v>
      </c>
      <c r="D150" s="37" t="s">
        <v>636</v>
      </c>
      <c r="E150" s="38" t="s">
        <v>637</v>
      </c>
      <c r="F150" s="38" t="s">
        <v>90</v>
      </c>
      <c r="G150" s="143" t="s">
        <v>602</v>
      </c>
      <c r="H150" s="143">
        <v>42491</v>
      </c>
      <c r="I150" s="104"/>
      <c r="J150" s="48">
        <v>120000</v>
      </c>
      <c r="K150" s="48">
        <f>77149.09</f>
        <v>77149.09</v>
      </c>
      <c r="L150" s="69">
        <v>0</v>
      </c>
      <c r="M150" s="69">
        <v>0</v>
      </c>
      <c r="N150" s="48">
        <v>59940</v>
      </c>
      <c r="O150" s="48">
        <v>77149.09</v>
      </c>
      <c r="P150" s="48">
        <v>0</v>
      </c>
      <c r="Q150" s="43">
        <f t="shared" si="68"/>
        <v>120000</v>
      </c>
      <c r="R150" s="43">
        <f t="shared" si="68"/>
        <v>77149.09</v>
      </c>
      <c r="S150" s="44">
        <f t="shared" si="69"/>
        <v>77149.09</v>
      </c>
      <c r="T150" s="43">
        <f t="shared" si="70"/>
        <v>77149.09</v>
      </c>
      <c r="U150" s="44">
        <f t="shared" si="71"/>
        <v>0</v>
      </c>
      <c r="V150" s="44">
        <f t="shared" si="72"/>
        <v>0</v>
      </c>
      <c r="W150" s="44">
        <f t="shared" si="73"/>
        <v>0</v>
      </c>
      <c r="X150" s="111">
        <f t="shared" si="67"/>
        <v>0</v>
      </c>
      <c r="Y150" s="122">
        <f>W150/T150</f>
        <v>0</v>
      </c>
      <c r="Z150" s="38" t="s">
        <v>638</v>
      </c>
      <c r="AA150" s="38" t="s">
        <v>593</v>
      </c>
      <c r="AB150" s="38" t="s">
        <v>604</v>
      </c>
      <c r="AC150" s="109" t="s">
        <v>639</v>
      </c>
      <c r="AD150" s="38" t="s">
        <v>606</v>
      </c>
      <c r="AE150" s="109" t="s">
        <v>640</v>
      </c>
      <c r="AF150" s="48">
        <v>0</v>
      </c>
      <c r="AG150" s="48"/>
      <c r="AH150" s="48">
        <v>59940</v>
      </c>
      <c r="AI150" s="38"/>
      <c r="AJ150" s="50">
        <f t="shared" si="63"/>
        <v>0</v>
      </c>
      <c r="AK150" s="50">
        <f t="shared" si="64"/>
        <v>77149.09</v>
      </c>
      <c r="AL150" s="43">
        <f t="shared" si="74"/>
        <v>120</v>
      </c>
      <c r="AM150" s="43"/>
      <c r="AN150" s="43">
        <v>42730.91</v>
      </c>
      <c r="AO150" s="43"/>
      <c r="AP150" s="85"/>
      <c r="AQ150" s="51" t="s">
        <v>273</v>
      </c>
      <c r="AR150" s="51"/>
      <c r="AS150" s="51"/>
      <c r="AT150" s="51"/>
      <c r="AU150" s="51"/>
      <c r="AV150" s="51"/>
      <c r="AW150" s="51"/>
      <c r="AX150" s="51"/>
    </row>
    <row r="151" spans="1:50" s="53" customFormat="1" ht="60" hidden="1" customHeight="1" x14ac:dyDescent="0.25">
      <c r="A151" s="36" t="s">
        <v>56</v>
      </c>
      <c r="B151" s="38">
        <v>2015</v>
      </c>
      <c r="C151" s="38" t="s">
        <v>560</v>
      </c>
      <c r="D151" s="37" t="s">
        <v>641</v>
      </c>
      <c r="E151" s="38"/>
      <c r="F151" s="38" t="s">
        <v>108</v>
      </c>
      <c r="G151" s="143"/>
      <c r="H151" s="143"/>
      <c r="I151" s="104"/>
      <c r="J151" s="48">
        <v>2500000</v>
      </c>
      <c r="K151" s="48">
        <v>0</v>
      </c>
      <c r="L151" s="69"/>
      <c r="M151" s="69"/>
      <c r="N151" s="48"/>
      <c r="O151" s="48"/>
      <c r="P151" s="48"/>
      <c r="Q151" s="43">
        <f t="shared" si="68"/>
        <v>2500000</v>
      </c>
      <c r="R151" s="43">
        <f t="shared" si="68"/>
        <v>0</v>
      </c>
      <c r="S151" s="44">
        <f t="shared" si="69"/>
        <v>0</v>
      </c>
      <c r="T151" s="43">
        <f t="shared" si="70"/>
        <v>0</v>
      </c>
      <c r="U151" s="44">
        <f t="shared" si="71"/>
        <v>0</v>
      </c>
      <c r="V151" s="44">
        <f t="shared" si="72"/>
        <v>0</v>
      </c>
      <c r="W151" s="44">
        <f t="shared" si="73"/>
        <v>0</v>
      </c>
      <c r="X151" s="111"/>
      <c r="Y151" s="122"/>
      <c r="Z151" s="38"/>
      <c r="AA151" s="38"/>
      <c r="AB151" s="38"/>
      <c r="AC151" s="109"/>
      <c r="AD151" s="38"/>
      <c r="AE151" s="109"/>
      <c r="AF151" s="48"/>
      <c r="AG151" s="48"/>
      <c r="AH151" s="48"/>
      <c r="AI151" s="38"/>
      <c r="AJ151" s="50"/>
      <c r="AK151" s="50"/>
      <c r="AL151" s="43">
        <f t="shared" si="74"/>
        <v>2500</v>
      </c>
      <c r="AM151" s="43"/>
      <c r="AN151" s="43"/>
      <c r="AO151" s="43"/>
      <c r="AP151" s="85"/>
      <c r="AQ151" s="51"/>
      <c r="AR151" s="51"/>
      <c r="AS151" s="51"/>
      <c r="AT151" s="51"/>
      <c r="AU151" s="51"/>
      <c r="AV151" s="51"/>
      <c r="AW151" s="51"/>
      <c r="AX151" s="51"/>
    </row>
    <row r="152" spans="1:50" s="53" customFormat="1" ht="60" hidden="1" customHeight="1" x14ac:dyDescent="0.25">
      <c r="A152" s="36" t="s">
        <v>56</v>
      </c>
      <c r="B152" s="38">
        <v>2015</v>
      </c>
      <c r="C152" s="38" t="s">
        <v>347</v>
      </c>
      <c r="D152" s="37" t="s">
        <v>642</v>
      </c>
      <c r="E152" s="38" t="s">
        <v>222</v>
      </c>
      <c r="F152" s="38" t="s">
        <v>167</v>
      </c>
      <c r="G152" s="143" t="s">
        <v>602</v>
      </c>
      <c r="H152" s="142">
        <v>42461</v>
      </c>
      <c r="I152" s="104">
        <v>68796</v>
      </c>
      <c r="J152" s="48">
        <v>20175000</v>
      </c>
      <c r="K152" s="48">
        <f>20154825</f>
        <v>20154825</v>
      </c>
      <c r="L152" s="69">
        <v>0</v>
      </c>
      <c r="M152" s="69">
        <v>0</v>
      </c>
      <c r="N152" s="48">
        <v>10077412.5</v>
      </c>
      <c r="O152" s="48">
        <v>20154825</v>
      </c>
      <c r="P152" s="48">
        <v>10077412.5</v>
      </c>
      <c r="Q152" s="43">
        <f t="shared" si="68"/>
        <v>20175000</v>
      </c>
      <c r="R152" s="43">
        <f t="shared" si="68"/>
        <v>20154825</v>
      </c>
      <c r="S152" s="44">
        <f t="shared" si="69"/>
        <v>20154825</v>
      </c>
      <c r="T152" s="43">
        <f t="shared" si="70"/>
        <v>20154825</v>
      </c>
      <c r="U152" s="44">
        <f t="shared" si="71"/>
        <v>10077412.5</v>
      </c>
      <c r="V152" s="44">
        <f t="shared" si="72"/>
        <v>10077412.5</v>
      </c>
      <c r="W152" s="44">
        <f t="shared" si="73"/>
        <v>10077412.5</v>
      </c>
      <c r="X152" s="111">
        <f t="shared" si="67"/>
        <v>0.5</v>
      </c>
      <c r="Y152" s="122">
        <f t="shared" ref="Y152:Y153" si="75">W152/T152</f>
        <v>0.5</v>
      </c>
      <c r="Z152" s="38" t="s">
        <v>643</v>
      </c>
      <c r="AA152" s="38" t="s">
        <v>644</v>
      </c>
      <c r="AB152" s="38" t="s">
        <v>645</v>
      </c>
      <c r="AC152" s="109" t="s">
        <v>646</v>
      </c>
      <c r="AD152" s="38" t="s">
        <v>596</v>
      </c>
      <c r="AE152" s="109" t="s">
        <v>647</v>
      </c>
      <c r="AF152" s="48">
        <v>10.68</v>
      </c>
      <c r="AG152" s="48"/>
      <c r="AH152" s="48">
        <v>10077412.5</v>
      </c>
      <c r="AI152" s="38"/>
      <c r="AJ152" s="50">
        <f t="shared" si="63"/>
        <v>0</v>
      </c>
      <c r="AK152" s="50">
        <f t="shared" si="64"/>
        <v>10077412.5</v>
      </c>
      <c r="AL152" s="43">
        <f t="shared" si="74"/>
        <v>20175</v>
      </c>
      <c r="AM152" s="43"/>
      <c r="AN152" s="43">
        <v>0</v>
      </c>
      <c r="AO152" s="43"/>
      <c r="AP152" s="85"/>
      <c r="AQ152" s="51" t="s">
        <v>273</v>
      </c>
      <c r="AR152" s="51"/>
      <c r="AS152" s="51"/>
      <c r="AT152" s="51"/>
      <c r="AU152" s="51"/>
      <c r="AV152" s="51"/>
      <c r="AW152" s="51"/>
      <c r="AX152" s="51"/>
    </row>
    <row r="153" spans="1:50" s="53" customFormat="1" ht="60" hidden="1" customHeight="1" x14ac:dyDescent="0.25">
      <c r="A153" s="36" t="s">
        <v>56</v>
      </c>
      <c r="B153" s="38">
        <v>2015</v>
      </c>
      <c r="C153" s="38" t="s">
        <v>73</v>
      </c>
      <c r="D153" s="37" t="s">
        <v>648</v>
      </c>
      <c r="E153" s="38"/>
      <c r="F153" s="38" t="s">
        <v>90</v>
      </c>
      <c r="G153" s="143">
        <v>42309</v>
      </c>
      <c r="H153" s="143">
        <v>42644</v>
      </c>
      <c r="I153" s="104">
        <v>12300</v>
      </c>
      <c r="J153" s="48">
        <v>0</v>
      </c>
      <c r="K153" s="48">
        <v>23350000</v>
      </c>
      <c r="L153" s="69">
        <v>0</v>
      </c>
      <c r="M153" s="69">
        <v>0</v>
      </c>
      <c r="N153" s="48">
        <v>6997995</v>
      </c>
      <c r="O153" s="48">
        <v>23326650</v>
      </c>
      <c r="P153" s="48">
        <v>0</v>
      </c>
      <c r="Q153" s="43">
        <f t="shared" si="68"/>
        <v>0</v>
      </c>
      <c r="R153" s="43">
        <f t="shared" si="68"/>
        <v>23350000</v>
      </c>
      <c r="S153" s="44">
        <f t="shared" si="69"/>
        <v>23350000</v>
      </c>
      <c r="T153" s="43">
        <f t="shared" si="70"/>
        <v>23326650</v>
      </c>
      <c r="U153" s="44">
        <f t="shared" si="71"/>
        <v>0</v>
      </c>
      <c r="V153" s="44">
        <f t="shared" si="72"/>
        <v>0</v>
      </c>
      <c r="W153" s="44">
        <f t="shared" si="73"/>
        <v>0</v>
      </c>
      <c r="X153" s="111">
        <f t="shared" si="67"/>
        <v>0</v>
      </c>
      <c r="Y153" s="122">
        <f t="shared" si="75"/>
        <v>0</v>
      </c>
      <c r="Z153" s="38" t="s">
        <v>649</v>
      </c>
      <c r="AA153" s="38" t="s">
        <v>593</v>
      </c>
      <c r="AB153" s="38" t="s">
        <v>604</v>
      </c>
      <c r="AC153" s="38">
        <v>70086628595</v>
      </c>
      <c r="AD153" s="38" t="s">
        <v>650</v>
      </c>
      <c r="AE153" s="109" t="s">
        <v>651</v>
      </c>
      <c r="AF153" s="48">
        <v>257.41000000000003</v>
      </c>
      <c r="AG153" s="48"/>
      <c r="AH153" s="48">
        <v>6998252.4100000001</v>
      </c>
      <c r="AI153" s="38"/>
      <c r="AJ153" s="50"/>
      <c r="AK153" s="50">
        <f t="shared" si="64"/>
        <v>23326650</v>
      </c>
      <c r="AL153" s="43">
        <f t="shared" si="74"/>
        <v>0</v>
      </c>
      <c r="AM153" s="43"/>
      <c r="AN153" s="43">
        <v>0</v>
      </c>
      <c r="AO153" s="43"/>
      <c r="AP153" s="85"/>
      <c r="AQ153" s="51"/>
      <c r="AR153" s="51"/>
      <c r="AS153" s="51"/>
      <c r="AT153" s="51"/>
      <c r="AU153" s="51"/>
      <c r="AV153" s="51"/>
      <c r="AW153" s="51"/>
      <c r="AX153" s="51"/>
    </row>
    <row r="154" spans="1:50" hidden="1" x14ac:dyDescent="0.25">
      <c r="A154" s="135"/>
      <c r="B154" s="136"/>
      <c r="C154" s="2"/>
      <c r="D154" s="2"/>
      <c r="E154" s="2"/>
      <c r="F154" s="2"/>
      <c r="J154" s="137">
        <f>SUBTOTAL(9,J10:J153)</f>
        <v>344611786</v>
      </c>
      <c r="K154" s="137">
        <f>SUBTOTAL(9,K10:K136)</f>
        <v>344611786</v>
      </c>
      <c r="N154" s="137">
        <f t="shared" ref="N154:W154" si="76">SUBTOTAL(9,N10:N136)</f>
        <v>344611786</v>
      </c>
      <c r="O154" s="137">
        <f t="shared" si="76"/>
        <v>343851575.33999997</v>
      </c>
      <c r="P154" s="137">
        <f t="shared" si="76"/>
        <v>331672175.26999998</v>
      </c>
      <c r="Q154" s="137">
        <f t="shared" si="76"/>
        <v>344611786</v>
      </c>
      <c r="R154" s="137">
        <f t="shared" si="76"/>
        <v>344611786</v>
      </c>
      <c r="S154" s="137">
        <f t="shared" si="76"/>
        <v>344611786</v>
      </c>
      <c r="T154" s="137">
        <f t="shared" si="76"/>
        <v>343851575.33999997</v>
      </c>
      <c r="U154" s="137">
        <f t="shared" si="76"/>
        <v>331672175.26999998</v>
      </c>
      <c r="V154" s="137">
        <f t="shared" si="76"/>
        <v>331672175.26999998</v>
      </c>
      <c r="W154" s="137">
        <f t="shared" si="76"/>
        <v>331672175.26999998</v>
      </c>
      <c r="X154" s="138"/>
      <c r="AJ154" s="137">
        <f>SUBTOTAL(9,AJ10:AJ136)</f>
        <v>760210.66000000387</v>
      </c>
      <c r="AK154" s="137">
        <f>SUBTOTAL(9,AK10:AK136)</f>
        <v>12179400.069999993</v>
      </c>
      <c r="AN154" s="137">
        <f>SUBTOTAL(9,AN10:AN136)</f>
        <v>12585777.25</v>
      </c>
      <c r="AO154" s="137">
        <f>SUBTOTAL(9,AO10:AO136)</f>
        <v>8285.7800000000007</v>
      </c>
    </row>
    <row r="155" spans="1:50" hidden="1" x14ac:dyDescent="0.25">
      <c r="A155" s="2"/>
      <c r="B155" s="2"/>
      <c r="C155" s="2"/>
      <c r="D155" s="2"/>
      <c r="E155" s="2"/>
      <c r="F155" s="2"/>
      <c r="J155" s="13"/>
      <c r="K155" s="13"/>
      <c r="N155" s="13"/>
      <c r="O155" s="13"/>
      <c r="P155" s="13"/>
      <c r="Q155" s="13"/>
      <c r="R155" s="13"/>
      <c r="S155" s="13"/>
      <c r="T155" s="13"/>
      <c r="U155" s="13"/>
      <c r="V155" s="13"/>
      <c r="W155" s="13"/>
    </row>
    <row r="156" spans="1:50" hidden="1" x14ac:dyDescent="0.25">
      <c r="I156" s="139"/>
      <c r="J156" s="137"/>
      <c r="O156" s="140">
        <f>J154-O154</f>
        <v>760210.66000002623</v>
      </c>
      <c r="P156" s="140">
        <f>O154-P154</f>
        <v>12179400.069999993</v>
      </c>
      <c r="Q156" s="13"/>
    </row>
    <row r="157" spans="1:50" x14ac:dyDescent="0.25">
      <c r="I157" s="139"/>
      <c r="J157" s="137"/>
      <c r="K157" s="137"/>
      <c r="L157" s="141"/>
      <c r="P157" s="137"/>
      <c r="Q157" s="13"/>
    </row>
    <row r="158" spans="1:50" x14ac:dyDescent="0.25">
      <c r="I158" s="139"/>
      <c r="J158" s="137"/>
      <c r="K158" s="137"/>
      <c r="L158" s="141"/>
      <c r="P158" s="137"/>
      <c r="Q158" s="13"/>
    </row>
    <row r="159" spans="1:50" x14ac:dyDescent="0.25">
      <c r="I159" s="139"/>
      <c r="J159" s="137"/>
      <c r="K159" s="137"/>
      <c r="L159" s="141"/>
      <c r="P159" s="137"/>
      <c r="Q159" s="13"/>
    </row>
    <row r="160" spans="1:50" x14ac:dyDescent="0.25">
      <c r="I160" s="139"/>
      <c r="J160" s="137"/>
      <c r="K160" s="137"/>
      <c r="L160" s="141"/>
      <c r="P160" s="137"/>
      <c r="Q160" s="13"/>
    </row>
    <row r="161" spans="9:17" x14ac:dyDescent="0.25">
      <c r="I161" s="139"/>
      <c r="J161" s="137"/>
      <c r="K161" s="137"/>
      <c r="L161" s="141"/>
      <c r="P161" s="137"/>
      <c r="Q161" s="13"/>
    </row>
    <row r="162" spans="9:17" x14ac:dyDescent="0.25">
      <c r="Q162" s="13"/>
    </row>
    <row r="163" spans="9:17" x14ac:dyDescent="0.25">
      <c r="Q163" s="13"/>
    </row>
    <row r="164" spans="9:17" x14ac:dyDescent="0.25">
      <c r="Q164" s="137"/>
    </row>
  </sheetData>
  <sheetProtection password="CB20" sheet="1" objects="1" scenarios="1" autoFilter="0"/>
  <autoFilter ref="A9:AX156">
    <filterColumn colId="0">
      <customFilters>
        <customFilter operator="notEqual" val=" "/>
      </customFilters>
    </filterColumn>
    <filterColumn colId="1">
      <filters>
        <filter val="2011"/>
      </filters>
    </filterColumn>
    <filterColumn colId="37" showButton="0"/>
  </autoFilter>
  <mergeCells count="165">
    <mergeCell ref="A137:A140"/>
    <mergeCell ref="A142:A144"/>
    <mergeCell ref="A115:A117"/>
    <mergeCell ref="B115:B117"/>
    <mergeCell ref="C115:C117"/>
    <mergeCell ref="A118:A120"/>
    <mergeCell ref="B118:B120"/>
    <mergeCell ref="C118:C120"/>
    <mergeCell ref="A100:A103"/>
    <mergeCell ref="B100:B103"/>
    <mergeCell ref="C100:C103"/>
    <mergeCell ref="A111:A113"/>
    <mergeCell ref="B111:B113"/>
    <mergeCell ref="C111:C113"/>
    <mergeCell ref="A92:A94"/>
    <mergeCell ref="B92:B94"/>
    <mergeCell ref="C92:C94"/>
    <mergeCell ref="A96:A99"/>
    <mergeCell ref="B96:B99"/>
    <mergeCell ref="C96:C99"/>
    <mergeCell ref="M84:M85"/>
    <mergeCell ref="N84:N85"/>
    <mergeCell ref="Q84:Q85"/>
    <mergeCell ref="R84:R85"/>
    <mergeCell ref="Z84:Z85"/>
    <mergeCell ref="AA84:AA85"/>
    <mergeCell ref="F84:F85"/>
    <mergeCell ref="G84:G85"/>
    <mergeCell ref="H84:H85"/>
    <mergeCell ref="I84:I85"/>
    <mergeCell ref="J84:J85"/>
    <mergeCell ref="K84:K85"/>
    <mergeCell ref="AF63:AF66"/>
    <mergeCell ref="AG63:AG66"/>
    <mergeCell ref="AH63:AH66"/>
    <mergeCell ref="AO63:AO66"/>
    <mergeCell ref="AF70:AF71"/>
    <mergeCell ref="A84:A85"/>
    <mergeCell ref="B84:B85"/>
    <mergeCell ref="C84:C85"/>
    <mergeCell ref="D84:D85"/>
    <mergeCell ref="E84:E85"/>
    <mergeCell ref="AF39:AF40"/>
    <mergeCell ref="AG39:AG40"/>
    <mergeCell ref="AH39:AH40"/>
    <mergeCell ref="AI39:AI40"/>
    <mergeCell ref="A56:A58"/>
    <mergeCell ref="B56:B58"/>
    <mergeCell ref="C56:C58"/>
    <mergeCell ref="D56:D58"/>
    <mergeCell ref="E56:E58"/>
    <mergeCell ref="Z39:Z40"/>
    <mergeCell ref="AA39:AA40"/>
    <mergeCell ref="AB39:AB40"/>
    <mergeCell ref="AC39:AC40"/>
    <mergeCell ref="AD39:AD40"/>
    <mergeCell ref="AE39:AE40"/>
    <mergeCell ref="W32:W33"/>
    <mergeCell ref="Z32:Z33"/>
    <mergeCell ref="AA32:AA33"/>
    <mergeCell ref="A39:A40"/>
    <mergeCell ref="B39:B40"/>
    <mergeCell ref="C39:C40"/>
    <mergeCell ref="D39:D40"/>
    <mergeCell ref="E39:E40"/>
    <mergeCell ref="F39:F40"/>
    <mergeCell ref="I39:I40"/>
    <mergeCell ref="I32:I33"/>
    <mergeCell ref="O32:O33"/>
    <mergeCell ref="P32:P33"/>
    <mergeCell ref="T32:T33"/>
    <mergeCell ref="U32:U33"/>
    <mergeCell ref="V32:V33"/>
    <mergeCell ref="A32:A33"/>
    <mergeCell ref="B32:B33"/>
    <mergeCell ref="C32:C33"/>
    <mergeCell ref="D32:D33"/>
    <mergeCell ref="E32:E33"/>
    <mergeCell ref="F32:F33"/>
    <mergeCell ref="AC14:AC15"/>
    <mergeCell ref="AD14:AD15"/>
    <mergeCell ref="AE14:AE15"/>
    <mergeCell ref="AI14:AI15"/>
    <mergeCell ref="Z30:Z31"/>
    <mergeCell ref="AA30:AA31"/>
    <mergeCell ref="U14:U15"/>
    <mergeCell ref="V14:V15"/>
    <mergeCell ref="W14:W15"/>
    <mergeCell ref="Z14:Z15"/>
    <mergeCell ref="AA14:AA15"/>
    <mergeCell ref="AB14:AB15"/>
    <mergeCell ref="AH11:AH13"/>
    <mergeCell ref="AI11:AI13"/>
    <mergeCell ref="A14:A15"/>
    <mergeCell ref="B14:B15"/>
    <mergeCell ref="C14:C15"/>
    <mergeCell ref="E14:E15"/>
    <mergeCell ref="F14:F15"/>
    <mergeCell ref="O14:O15"/>
    <mergeCell ref="P14:P15"/>
    <mergeCell ref="T14:T15"/>
    <mergeCell ref="AB11:AB13"/>
    <mergeCell ref="AC11:AC13"/>
    <mergeCell ref="AD11:AD13"/>
    <mergeCell ref="AE11:AE13"/>
    <mergeCell ref="AF11:AF13"/>
    <mergeCell ref="AG11:AG13"/>
    <mergeCell ref="V11:V13"/>
    <mergeCell ref="W11:W13"/>
    <mergeCell ref="X11:X13"/>
    <mergeCell ref="Y11:Y13"/>
    <mergeCell ref="Z11:Z13"/>
    <mergeCell ref="AA11:AA13"/>
    <mergeCell ref="AV8:AV9"/>
    <mergeCell ref="AW8:AW9"/>
    <mergeCell ref="AX8:AX9"/>
    <mergeCell ref="A11:A13"/>
    <mergeCell ref="B11:B13"/>
    <mergeCell ref="C11:C13"/>
    <mergeCell ref="E11:E13"/>
    <mergeCell ref="F11:F13"/>
    <mergeCell ref="T11:T13"/>
    <mergeCell ref="U11:U13"/>
    <mergeCell ref="AP8:AP9"/>
    <mergeCell ref="AQ8:AQ9"/>
    <mergeCell ref="AR8:AR9"/>
    <mergeCell ref="AS8:AS9"/>
    <mergeCell ref="AT8:AT9"/>
    <mergeCell ref="AU8:AU9"/>
    <mergeCell ref="AH8:AH9"/>
    <mergeCell ref="AI8:AI9"/>
    <mergeCell ref="AJ8:AJ9"/>
    <mergeCell ref="AK8:AK9"/>
    <mergeCell ref="AL8:AM9"/>
    <mergeCell ref="AN8:AO8"/>
    <mergeCell ref="AB8:AB9"/>
    <mergeCell ref="AC8:AC9"/>
    <mergeCell ref="AD8:AD9"/>
    <mergeCell ref="AE8:AE9"/>
    <mergeCell ref="AF8:AF9"/>
    <mergeCell ref="AG8:AG9"/>
    <mergeCell ref="M8:M9"/>
    <mergeCell ref="N8:N9"/>
    <mergeCell ref="O8:O9"/>
    <mergeCell ref="P8:P9"/>
    <mergeCell ref="Q8:X8"/>
    <mergeCell ref="Z8:AA8"/>
    <mergeCell ref="G8:G9"/>
    <mergeCell ref="H8:H9"/>
    <mergeCell ref="I8:I9"/>
    <mergeCell ref="J8:J9"/>
    <mergeCell ref="K8:K9"/>
    <mergeCell ref="L8:L9"/>
    <mergeCell ref="A8:A9"/>
    <mergeCell ref="B8:B9"/>
    <mergeCell ref="C8:C9"/>
    <mergeCell ref="D8:D9"/>
    <mergeCell ref="E8:E9"/>
    <mergeCell ref="F8:F9"/>
    <mergeCell ref="N2:P2"/>
    <mergeCell ref="C3:I3"/>
    <mergeCell ref="N3:P3"/>
    <mergeCell ref="C4:E4"/>
    <mergeCell ref="G4:I5"/>
    <mergeCell ref="N4:P4"/>
  </mergeCells>
  <conditionalFormatting sqref="AQ10 AQ134:AQ153 AQ86:AQ92 AQ60:AQ84 AQ41:AQ57">
    <cfRule type="containsText" dxfId="139" priority="25" stopIfTrue="1" operator="containsText" text="DEFINICIÓN">
      <formula>NOT(ISERROR(SEARCH("DEFINICIÓN",AQ10)))</formula>
    </cfRule>
    <cfRule type="containsText" dxfId="138" priority="26" operator="containsText" text="CANCELADA">
      <formula>NOT(ISERROR(SEARCH("CANCELADA",AQ10)))</formula>
    </cfRule>
    <cfRule type="containsText" dxfId="137" priority="27" stopIfTrue="1" operator="containsText" text="EN PROCESO">
      <formula>NOT(ISERROR(SEARCH("EN PROCESO",AQ10)))</formula>
    </cfRule>
    <cfRule type="containsText" dxfId="136" priority="28" operator="containsText" text="TERMINADA">
      <formula>NOT(ISERROR(SEARCH("TERMINADA",AQ10)))</formula>
    </cfRule>
  </conditionalFormatting>
  <conditionalFormatting sqref="AQ11">
    <cfRule type="containsText" dxfId="135" priority="21" stopIfTrue="1" operator="containsText" text="DEFINICIÓN">
      <formula>NOT(ISERROR(SEARCH("DEFINICIÓN",AQ11)))</formula>
    </cfRule>
    <cfRule type="containsText" dxfId="134" priority="22" operator="containsText" text="CANCELADA">
      <formula>NOT(ISERROR(SEARCH("CANCELADA",AQ11)))</formula>
    </cfRule>
    <cfRule type="containsText" dxfId="133" priority="23" stopIfTrue="1" operator="containsText" text="EN PROCESO">
      <formula>NOT(ISERROR(SEARCH("EN PROCESO",AQ11)))</formula>
    </cfRule>
    <cfRule type="containsText" dxfId="132" priority="24" operator="containsText" text="TERMINADA">
      <formula>NOT(ISERROR(SEARCH("TERMINADA",AQ11)))</formula>
    </cfRule>
  </conditionalFormatting>
  <conditionalFormatting sqref="AQ118 AQ34:AQ39 AQ14 AQ16:AQ32 AQ104:AQ111 AQ95:AQ96 AQ100 AQ121:AQ132 AQ114:AQ115">
    <cfRule type="containsText" dxfId="131" priority="17" stopIfTrue="1" operator="containsText" text="DEFINICIÓN">
      <formula>NOT(ISERROR(SEARCH("DEFINICIÓN",AQ14)))</formula>
    </cfRule>
    <cfRule type="containsText" dxfId="130" priority="18" operator="containsText" text="CANCELADA">
      <formula>NOT(ISERROR(SEARCH("CANCELADA",AQ14)))</formula>
    </cfRule>
    <cfRule type="containsText" dxfId="129" priority="19" stopIfTrue="1" operator="containsText" text="EN PROCESO">
      <formula>NOT(ISERROR(SEARCH("EN PROCESO",AQ14)))</formula>
    </cfRule>
    <cfRule type="containsText" dxfId="128" priority="20" operator="containsText" text="TERMINADA">
      <formula>NOT(ISERROR(SEARCH("TERMINADA",AQ14)))</formula>
    </cfRule>
  </conditionalFormatting>
  <conditionalFormatting sqref="AQ59">
    <cfRule type="containsText" dxfId="127" priority="13" stopIfTrue="1" operator="containsText" text="DEFINICIÓN">
      <formula>NOT(ISERROR(SEARCH("DEFINICIÓN",AQ59)))</formula>
    </cfRule>
    <cfRule type="containsText" dxfId="126" priority="14" operator="containsText" text="CANCELADA">
      <formula>NOT(ISERROR(SEARCH("CANCELADA",AQ59)))</formula>
    </cfRule>
    <cfRule type="containsText" dxfId="125" priority="15" stopIfTrue="1" operator="containsText" text="EN PROCESO">
      <formula>NOT(ISERROR(SEARCH("EN PROCESO",AQ59)))</formula>
    </cfRule>
    <cfRule type="containsText" dxfId="124" priority="16" operator="containsText" text="TERMINADA">
      <formula>NOT(ISERROR(SEARCH("TERMINADA",AQ59)))</formula>
    </cfRule>
  </conditionalFormatting>
  <conditionalFormatting sqref="AP89">
    <cfRule type="containsText" dxfId="123" priority="9" stopIfTrue="1" operator="containsText" text="DEFINICIÓN">
      <formula>NOT(ISERROR(SEARCH("DEFINICIÓN",AP89)))</formula>
    </cfRule>
    <cfRule type="containsText" dxfId="122" priority="10" operator="containsText" text="CANCELADA">
      <formula>NOT(ISERROR(SEARCH("CANCELADA",AP89)))</formula>
    </cfRule>
    <cfRule type="containsText" dxfId="121" priority="11" stopIfTrue="1" operator="containsText" text="EN PROCESO">
      <formula>NOT(ISERROR(SEARCH("EN PROCESO",AP89)))</formula>
    </cfRule>
    <cfRule type="containsText" dxfId="120" priority="12" operator="containsText" text="TERMINADA">
      <formula>NOT(ISERROR(SEARCH("TERMINADA",AP89)))</formula>
    </cfRule>
  </conditionalFormatting>
  <conditionalFormatting sqref="AP67">
    <cfRule type="containsText" dxfId="119" priority="5" stopIfTrue="1" operator="containsText" text="DEFINICIÓN">
      <formula>NOT(ISERROR(SEARCH("DEFINICIÓN",AP67)))</formula>
    </cfRule>
    <cfRule type="containsText" dxfId="118" priority="6" operator="containsText" text="CANCELADA">
      <formula>NOT(ISERROR(SEARCH("CANCELADA",AP67)))</formula>
    </cfRule>
    <cfRule type="containsText" dxfId="117" priority="7" stopIfTrue="1" operator="containsText" text="EN PROCESO">
      <formula>NOT(ISERROR(SEARCH("EN PROCESO",AP67)))</formula>
    </cfRule>
    <cfRule type="containsText" dxfId="116" priority="8" operator="containsText" text="TERMINADA">
      <formula>NOT(ISERROR(SEARCH("TERMINADA",AP67)))</formula>
    </cfRule>
  </conditionalFormatting>
  <conditionalFormatting sqref="AQ133">
    <cfRule type="containsText" dxfId="115" priority="1" stopIfTrue="1" operator="containsText" text="DEFINICIÓN">
      <formula>NOT(ISERROR(SEARCH("DEFINICIÓN",AQ133)))</formula>
    </cfRule>
    <cfRule type="containsText" dxfId="114" priority="2" operator="containsText" text="CANCELADA">
      <formula>NOT(ISERROR(SEARCH("CANCELADA",AQ133)))</formula>
    </cfRule>
    <cfRule type="containsText" dxfId="113" priority="3" stopIfTrue="1" operator="containsText" text="EN PROCESO">
      <formula>NOT(ISERROR(SEARCH("EN PROCESO",AQ133)))</formula>
    </cfRule>
    <cfRule type="containsText" dxfId="112" priority="4" operator="containsText" text="TERMINADA">
      <formula>NOT(ISERROR(SEARCH("TERMINADA",AQ133)))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AY164"/>
  <sheetViews>
    <sheetView showGridLines="0" topLeftCell="A7" zoomScale="85" zoomScaleNormal="85" workbookViewId="0">
      <pane xSplit="5" ySplit="3" topLeftCell="F10" activePane="bottomRight" state="frozen"/>
      <selection activeCell="A7" sqref="A7"/>
      <selection pane="topRight" activeCell="F7" sqref="F7"/>
      <selection pane="bottomLeft" activeCell="A10" sqref="A10"/>
      <selection pane="bottomRight" activeCell="D23" sqref="D23"/>
    </sheetView>
  </sheetViews>
  <sheetFormatPr baseColWidth="10" defaultColWidth="11.42578125" defaultRowHeight="15" x14ac:dyDescent="0.25"/>
  <cols>
    <col min="1" max="1" width="9.140625" style="1" customWidth="1"/>
    <col min="2" max="2" width="6.5703125" style="1" customWidth="1"/>
    <col min="3" max="3" width="13.140625" style="1" customWidth="1"/>
    <col min="4" max="4" width="44.28515625" style="1" customWidth="1"/>
    <col min="5" max="5" width="14.85546875" style="1" hidden="1" customWidth="1"/>
    <col min="6" max="6" width="17.28515625" style="1" customWidth="1"/>
    <col min="7" max="7" width="20.85546875" style="1" customWidth="1"/>
    <col min="8" max="8" width="20.7109375" style="1" customWidth="1"/>
    <col min="9" max="9" width="20.5703125" style="1" customWidth="1"/>
    <col min="10" max="10" width="18.42578125" style="1" customWidth="1"/>
    <col min="11" max="11" width="21.140625" style="1" customWidth="1"/>
    <col min="12" max="12" width="21.5703125" style="2" hidden="1" customWidth="1"/>
    <col min="13" max="13" width="21.7109375" style="2" hidden="1" customWidth="1"/>
    <col min="14" max="14" width="18" style="1" customWidth="1"/>
    <col min="15" max="15" width="18.140625" style="1" customWidth="1"/>
    <col min="16" max="16" width="19.7109375" style="1" customWidth="1"/>
    <col min="17" max="19" width="19.42578125" style="1" hidden="1" customWidth="1"/>
    <col min="20" max="20" width="20.7109375" style="1" hidden="1" customWidth="1"/>
    <col min="21" max="21" width="18.42578125" style="1" hidden="1" customWidth="1"/>
    <col min="22" max="23" width="20.7109375" style="1" hidden="1" customWidth="1"/>
    <col min="24" max="25" width="11.42578125" style="1" customWidth="1"/>
    <col min="26" max="26" width="27.28515625" style="1" customWidth="1"/>
    <col min="27" max="27" width="15.85546875" style="1" customWidth="1"/>
    <col min="28" max="28" width="21.42578125" style="1" customWidth="1"/>
    <col min="29" max="29" width="37.42578125" style="1" customWidth="1"/>
    <col min="30" max="30" width="22.7109375" style="1" customWidth="1"/>
    <col min="31" max="31" width="26" style="1" customWidth="1"/>
    <col min="32" max="32" width="18.85546875" style="1" customWidth="1"/>
    <col min="33" max="33" width="19.28515625" style="1" customWidth="1"/>
    <col min="34" max="34" width="24.28515625" style="1" customWidth="1"/>
    <col min="35" max="35" width="66.7109375" style="1" customWidth="1"/>
    <col min="36" max="37" width="16.28515625" style="1" customWidth="1"/>
    <col min="38" max="38" width="14.28515625" style="1" customWidth="1"/>
    <col min="39" max="39" width="31.42578125" style="1" customWidth="1"/>
    <col min="40" max="41" width="17.42578125" style="1" customWidth="1"/>
    <col min="42" max="42" width="16.28515625" style="1" customWidth="1"/>
    <col min="43" max="43" width="16.140625" style="1" customWidth="1"/>
    <col min="44" max="44" width="29.28515625" style="1" customWidth="1"/>
    <col min="45" max="45" width="19.7109375" style="1" hidden="1" customWidth="1"/>
    <col min="46" max="50" width="17.85546875" style="1" customWidth="1"/>
    <col min="51" max="51" width="46.42578125" style="1" customWidth="1"/>
    <col min="52" max="16384" width="11.42578125" style="1"/>
  </cols>
  <sheetData>
    <row r="2" spans="1:50" x14ac:dyDescent="0.25">
      <c r="M2" s="3"/>
      <c r="N2" s="4" t="s">
        <v>0</v>
      </c>
      <c r="O2" s="4"/>
      <c r="P2" s="4"/>
    </row>
    <row r="3" spans="1:50" x14ac:dyDescent="0.25">
      <c r="C3" s="5" t="s">
        <v>1</v>
      </c>
      <c r="D3" s="5"/>
      <c r="E3" s="5"/>
      <c r="F3" s="5"/>
      <c r="G3" s="5"/>
      <c r="H3" s="5"/>
      <c r="I3" s="5"/>
      <c r="J3" s="6"/>
      <c r="K3" s="6"/>
      <c r="L3" s="7"/>
      <c r="M3" s="3"/>
      <c r="N3" s="4" t="s">
        <v>2</v>
      </c>
      <c r="O3" s="4"/>
      <c r="P3" s="4"/>
      <c r="Q3" s="6"/>
      <c r="R3" s="6"/>
      <c r="S3" s="6"/>
      <c r="T3" s="6"/>
      <c r="U3" s="6"/>
      <c r="V3" s="6"/>
      <c r="W3" s="6"/>
      <c r="X3" s="6"/>
      <c r="Y3" s="6"/>
    </row>
    <row r="4" spans="1:50" x14ac:dyDescent="0.25">
      <c r="C4" s="5" t="s">
        <v>3</v>
      </c>
      <c r="D4" s="5"/>
      <c r="E4" s="5"/>
      <c r="G4" s="8" t="s">
        <v>4</v>
      </c>
      <c r="H4" s="8"/>
      <c r="I4" s="8"/>
      <c r="J4" s="9"/>
      <c r="K4" s="9"/>
      <c r="L4" s="10"/>
      <c r="M4" s="3"/>
      <c r="N4" s="4" t="s">
        <v>5</v>
      </c>
      <c r="O4" s="4"/>
      <c r="P4" s="4"/>
      <c r="Q4" s="11"/>
      <c r="R4" s="11"/>
      <c r="S4" s="11"/>
      <c r="T4" s="11"/>
      <c r="U4" s="11"/>
      <c r="V4" s="11"/>
      <c r="W4" s="11"/>
      <c r="X4" s="11"/>
      <c r="Y4" s="11"/>
    </row>
    <row r="5" spans="1:50" x14ac:dyDescent="0.25">
      <c r="C5" s="12" t="s">
        <v>6</v>
      </c>
      <c r="G5" s="8"/>
      <c r="H5" s="8"/>
      <c r="I5" s="8"/>
      <c r="J5" s="9"/>
      <c r="K5" s="9"/>
      <c r="L5" s="10"/>
      <c r="M5" s="10"/>
      <c r="N5" s="9"/>
    </row>
    <row r="6" spans="1:50" x14ac:dyDescent="0.25">
      <c r="C6" s="12"/>
      <c r="K6" s="13"/>
    </row>
    <row r="7" spans="1:50" x14ac:dyDescent="0.25">
      <c r="F7" s="13"/>
      <c r="J7" s="14">
        <f>SUBTOTAL(9,J10:J153)</f>
        <v>350000000</v>
      </c>
      <c r="K7" s="14">
        <f>SUBTOTAL(9,K10:K153)</f>
        <v>350000000</v>
      </c>
      <c r="L7" s="14">
        <f>SUBTOTAL(9,L10:L153)</f>
        <v>0</v>
      </c>
      <c r="M7" s="14">
        <f>SUBTOTAL(9,M10:M153)</f>
        <v>0</v>
      </c>
      <c r="N7" s="14">
        <f>SUBTOTAL(9,N10:N153)</f>
        <v>350000000</v>
      </c>
      <c r="O7" s="14">
        <f>SUBTOTAL(9,O10:O153)</f>
        <v>338854213.42999995</v>
      </c>
      <c r="P7" s="14">
        <f>SUBTOTAL(9,P10:P153)</f>
        <v>290668308.82999998</v>
      </c>
    </row>
    <row r="8" spans="1:50" s="27" customFormat="1" ht="16.5" customHeight="1" thickBot="1" x14ac:dyDescent="0.3">
      <c r="A8" s="15" t="s">
        <v>7</v>
      </c>
      <c r="B8" s="16" t="s">
        <v>8</v>
      </c>
      <c r="C8" s="17" t="s">
        <v>9</v>
      </c>
      <c r="D8" s="17" t="s">
        <v>10</v>
      </c>
      <c r="E8" s="17" t="s">
        <v>11</v>
      </c>
      <c r="F8" s="17" t="s">
        <v>12</v>
      </c>
      <c r="G8" s="18" t="s">
        <v>13</v>
      </c>
      <c r="H8" s="15" t="s">
        <v>14</v>
      </c>
      <c r="I8" s="19" t="s">
        <v>15</v>
      </c>
      <c r="J8" s="16" t="s">
        <v>16</v>
      </c>
      <c r="K8" s="16" t="s">
        <v>17</v>
      </c>
      <c r="L8" s="16" t="s">
        <v>18</v>
      </c>
      <c r="M8" s="16" t="s">
        <v>19</v>
      </c>
      <c r="N8" s="16" t="s">
        <v>20</v>
      </c>
      <c r="O8" s="16" t="s">
        <v>21</v>
      </c>
      <c r="P8" s="17" t="s">
        <v>22</v>
      </c>
      <c r="Q8" s="20" t="s">
        <v>23</v>
      </c>
      <c r="R8" s="21"/>
      <c r="S8" s="21"/>
      <c r="T8" s="21"/>
      <c r="U8" s="21"/>
      <c r="V8" s="21"/>
      <c r="W8" s="21"/>
      <c r="X8" s="22"/>
      <c r="Y8" s="23"/>
      <c r="Z8" s="24" t="s">
        <v>24</v>
      </c>
      <c r="AA8" s="24"/>
      <c r="AB8" s="19" t="s">
        <v>25</v>
      </c>
      <c r="AC8" s="25" t="s">
        <v>26</v>
      </c>
      <c r="AD8" s="25" t="s">
        <v>27</v>
      </c>
      <c r="AE8" s="16" t="s">
        <v>28</v>
      </c>
      <c r="AF8" s="16" t="s">
        <v>29</v>
      </c>
      <c r="AG8" s="16" t="s">
        <v>30</v>
      </c>
      <c r="AH8" s="16" t="s">
        <v>31</v>
      </c>
      <c r="AI8" s="25" t="s">
        <v>32</v>
      </c>
      <c r="AJ8" s="26" t="s">
        <v>33</v>
      </c>
      <c r="AK8" s="26" t="s">
        <v>34</v>
      </c>
      <c r="AL8" s="18" t="s">
        <v>35</v>
      </c>
      <c r="AM8" s="15"/>
      <c r="AN8" s="18" t="s">
        <v>36</v>
      </c>
      <c r="AO8" s="15"/>
      <c r="AP8" s="25" t="s">
        <v>37</v>
      </c>
      <c r="AQ8" s="25" t="s">
        <v>37</v>
      </c>
      <c r="AR8" s="25" t="s">
        <v>38</v>
      </c>
      <c r="AS8" s="25" t="s">
        <v>39</v>
      </c>
      <c r="AT8" s="25" t="s">
        <v>40</v>
      </c>
      <c r="AU8" s="25" t="s">
        <v>41</v>
      </c>
      <c r="AV8" s="25" t="s">
        <v>42</v>
      </c>
      <c r="AW8" s="25" t="s">
        <v>43</v>
      </c>
      <c r="AX8" s="25" t="s">
        <v>44</v>
      </c>
    </row>
    <row r="9" spans="1:50" s="27" customFormat="1" ht="31.5" x14ac:dyDescent="0.25">
      <c r="A9" s="15"/>
      <c r="B9" s="17"/>
      <c r="C9" s="17"/>
      <c r="D9" s="17"/>
      <c r="E9" s="17"/>
      <c r="F9" s="17"/>
      <c r="G9" s="18"/>
      <c r="H9" s="15"/>
      <c r="I9" s="28"/>
      <c r="J9" s="29"/>
      <c r="K9" s="16"/>
      <c r="L9" s="16"/>
      <c r="M9" s="16"/>
      <c r="N9" s="16"/>
      <c r="O9" s="29"/>
      <c r="P9" s="17"/>
      <c r="Q9" s="30" t="s">
        <v>45</v>
      </c>
      <c r="R9" s="30" t="s">
        <v>46</v>
      </c>
      <c r="S9" s="30" t="s">
        <v>47</v>
      </c>
      <c r="T9" s="30" t="s">
        <v>48</v>
      </c>
      <c r="U9" s="30" t="s">
        <v>49</v>
      </c>
      <c r="V9" s="30" t="s">
        <v>22</v>
      </c>
      <c r="W9" s="30" t="s">
        <v>50</v>
      </c>
      <c r="X9" s="30" t="s">
        <v>51</v>
      </c>
      <c r="Y9" s="30" t="s">
        <v>52</v>
      </c>
      <c r="Z9" s="31" t="s">
        <v>53</v>
      </c>
      <c r="AA9" s="31" t="s">
        <v>9</v>
      </c>
      <c r="AB9" s="28"/>
      <c r="AC9" s="32"/>
      <c r="AD9" s="32"/>
      <c r="AE9" s="16"/>
      <c r="AF9" s="16"/>
      <c r="AG9" s="16"/>
      <c r="AH9" s="16"/>
      <c r="AI9" s="32"/>
      <c r="AJ9" s="33"/>
      <c r="AK9" s="33"/>
      <c r="AL9" s="18"/>
      <c r="AM9" s="15"/>
      <c r="AN9" s="34" t="s">
        <v>54</v>
      </c>
      <c r="AO9" s="35" t="s">
        <v>55</v>
      </c>
      <c r="AP9" s="32"/>
      <c r="AQ9" s="32"/>
      <c r="AR9" s="32"/>
      <c r="AS9" s="32"/>
      <c r="AT9" s="32"/>
      <c r="AU9" s="32"/>
      <c r="AV9" s="32"/>
      <c r="AW9" s="32"/>
      <c r="AX9" s="32"/>
    </row>
    <row r="10" spans="1:50" s="53" customFormat="1" ht="55.5" hidden="1" customHeight="1" x14ac:dyDescent="0.25">
      <c r="A10" s="36" t="s">
        <v>56</v>
      </c>
      <c r="B10" s="36">
        <v>2008</v>
      </c>
      <c r="C10" s="36" t="s">
        <v>57</v>
      </c>
      <c r="D10" s="37" t="s">
        <v>58</v>
      </c>
      <c r="E10" s="38" t="s">
        <v>59</v>
      </c>
      <c r="F10" s="38" t="s">
        <v>57</v>
      </c>
      <c r="G10" s="39">
        <v>39664</v>
      </c>
      <c r="H10" s="39">
        <v>41120</v>
      </c>
      <c r="I10" s="40"/>
      <c r="J10" s="41">
        <v>180000000</v>
      </c>
      <c r="K10" s="41">
        <v>180000000</v>
      </c>
      <c r="L10" s="42">
        <v>0</v>
      </c>
      <c r="M10" s="42"/>
      <c r="N10" s="41">
        <v>180000000</v>
      </c>
      <c r="O10" s="41">
        <v>180000000</v>
      </c>
      <c r="P10" s="41">
        <v>180000000</v>
      </c>
      <c r="Q10" s="43">
        <f t="shared" ref="Q10:R39" si="0">J10</f>
        <v>180000000</v>
      </c>
      <c r="R10" s="43">
        <f t="shared" si="0"/>
        <v>180000000</v>
      </c>
      <c r="S10" s="44">
        <f t="shared" ref="S10" si="1">R10</f>
        <v>180000000</v>
      </c>
      <c r="T10" s="43">
        <f>O10</f>
        <v>180000000</v>
      </c>
      <c r="U10" s="44">
        <f t="shared" ref="U10" si="2">V10</f>
        <v>180000000</v>
      </c>
      <c r="V10" s="44">
        <f>P10</f>
        <v>180000000</v>
      </c>
      <c r="W10" s="43">
        <f t="shared" ref="W10" si="3">V10</f>
        <v>180000000</v>
      </c>
      <c r="X10" s="46">
        <v>1</v>
      </c>
      <c r="Y10" s="46">
        <v>1</v>
      </c>
      <c r="Z10" s="36" t="s">
        <v>60</v>
      </c>
      <c r="AA10" s="36" t="s">
        <v>61</v>
      </c>
      <c r="AB10" s="36" t="s">
        <v>62</v>
      </c>
      <c r="AC10" s="47" t="s">
        <v>63</v>
      </c>
      <c r="AD10" s="47" t="s">
        <v>64</v>
      </c>
      <c r="AE10" s="47" t="s">
        <v>65</v>
      </c>
      <c r="AF10" s="48">
        <f>6962918.98</f>
        <v>6962918.9800000004</v>
      </c>
      <c r="AG10" s="48">
        <v>4796187.42</v>
      </c>
      <c r="AH10" s="48">
        <f>AF10-AG10</f>
        <v>2166731.5600000005</v>
      </c>
      <c r="AI10" s="49" t="s">
        <v>66</v>
      </c>
      <c r="AJ10" s="50">
        <f>K10-O10</f>
        <v>0</v>
      </c>
      <c r="AK10" s="50">
        <f>O10-P10</f>
        <v>0</v>
      </c>
      <c r="AL10" s="49"/>
      <c r="AM10" s="49"/>
      <c r="AN10" s="49"/>
      <c r="AO10" s="43">
        <v>6604</v>
      </c>
      <c r="AP10" s="49" t="s">
        <v>67</v>
      </c>
      <c r="AQ10" s="51" t="s">
        <v>67</v>
      </c>
      <c r="AR10" s="51" t="s">
        <v>68</v>
      </c>
      <c r="AS10" s="51"/>
      <c r="AT10" s="52" t="s">
        <v>69</v>
      </c>
      <c r="AU10" s="52" t="s">
        <v>69</v>
      </c>
      <c r="AV10" s="51"/>
      <c r="AW10" s="51"/>
      <c r="AX10" s="51"/>
    </row>
    <row r="11" spans="1:50" s="64" customFormat="1" ht="60" hidden="1" customHeight="1" x14ac:dyDescent="0.25">
      <c r="A11" s="54" t="s">
        <v>56</v>
      </c>
      <c r="B11" s="54">
        <v>2008</v>
      </c>
      <c r="C11" s="55" t="s">
        <v>70</v>
      </c>
      <c r="D11" s="37" t="s">
        <v>71</v>
      </c>
      <c r="E11" s="55" t="s">
        <v>59</v>
      </c>
      <c r="F11" s="56" t="s">
        <v>70</v>
      </c>
      <c r="G11" s="39">
        <v>39734</v>
      </c>
      <c r="H11" s="39">
        <v>40098</v>
      </c>
      <c r="I11" s="57"/>
      <c r="J11" s="41">
        <v>70000000</v>
      </c>
      <c r="K11" s="41">
        <f>J11+L11+M11</f>
        <v>87996066.019999996</v>
      </c>
      <c r="L11" s="42"/>
      <c r="M11" s="42">
        <f>M12+M13</f>
        <v>17996066.02</v>
      </c>
      <c r="N11" s="41">
        <v>70000000</v>
      </c>
      <c r="O11" s="41">
        <v>87996066.019999996</v>
      </c>
      <c r="P11" s="48">
        <v>87996066.019999996</v>
      </c>
      <c r="Q11" s="44">
        <f t="shared" si="0"/>
        <v>70000000</v>
      </c>
      <c r="R11" s="43">
        <f t="shared" si="0"/>
        <v>87996066.019999996</v>
      </c>
      <c r="S11" s="44">
        <f t="shared" ref="S11:T26" si="4">N11</f>
        <v>70000000</v>
      </c>
      <c r="T11" s="58">
        <f>O11</f>
        <v>87996066.019999996</v>
      </c>
      <c r="U11" s="58">
        <f>V11</f>
        <v>87996066.019999996</v>
      </c>
      <c r="V11" s="58">
        <f>P11</f>
        <v>87996066.019999996</v>
      </c>
      <c r="W11" s="58">
        <f>V11</f>
        <v>87996066.019999996</v>
      </c>
      <c r="X11" s="59">
        <v>1</v>
      </c>
      <c r="Y11" s="59">
        <v>1</v>
      </c>
      <c r="Z11" s="54" t="s">
        <v>72</v>
      </c>
      <c r="AA11" s="55" t="s">
        <v>73</v>
      </c>
      <c r="AB11" s="60" t="s">
        <v>74</v>
      </c>
      <c r="AC11" s="61">
        <v>33716300101</v>
      </c>
      <c r="AD11" s="60" t="s">
        <v>64</v>
      </c>
      <c r="AE11" s="60" t="s">
        <v>75</v>
      </c>
      <c r="AF11" s="62">
        <v>0</v>
      </c>
      <c r="AG11" s="62">
        <v>0</v>
      </c>
      <c r="AH11" s="62">
        <v>0</v>
      </c>
      <c r="AI11" s="63" t="s">
        <v>76</v>
      </c>
      <c r="AJ11" s="50">
        <f>K11-O11</f>
        <v>0</v>
      </c>
      <c r="AK11" s="50">
        <f>O11-P11</f>
        <v>0</v>
      </c>
      <c r="AL11" s="43"/>
      <c r="AM11" s="43"/>
      <c r="AN11" s="43"/>
      <c r="AO11" s="43"/>
      <c r="AP11" s="51" t="s">
        <v>67</v>
      </c>
      <c r="AQ11" s="51" t="s">
        <v>67</v>
      </c>
      <c r="AR11" s="51" t="s">
        <v>68</v>
      </c>
      <c r="AS11" s="51"/>
      <c r="AT11" s="52" t="s">
        <v>69</v>
      </c>
      <c r="AU11" s="52" t="s">
        <v>69</v>
      </c>
      <c r="AV11" s="51"/>
      <c r="AW11" s="51"/>
      <c r="AX11" s="51"/>
    </row>
    <row r="12" spans="1:50" s="64" customFormat="1" ht="60" hidden="1" customHeight="1" x14ac:dyDescent="0.25">
      <c r="A12" s="65"/>
      <c r="B12" s="65"/>
      <c r="C12" s="66"/>
      <c r="D12" s="67" t="s">
        <v>77</v>
      </c>
      <c r="E12" s="66"/>
      <c r="F12" s="56"/>
      <c r="G12" s="68"/>
      <c r="H12" s="68"/>
      <c r="I12" s="57"/>
      <c r="J12" s="42"/>
      <c r="K12" s="42"/>
      <c r="L12" s="42"/>
      <c r="M12" s="42">
        <v>16986850.02</v>
      </c>
      <c r="N12" s="42">
        <v>16986850.02</v>
      </c>
      <c r="O12" s="69"/>
      <c r="P12" s="69"/>
      <c r="Q12" s="70">
        <f t="shared" si="0"/>
        <v>0</v>
      </c>
      <c r="R12" s="70">
        <f t="shared" ref="R12:R40" si="5">M12</f>
        <v>16986850.02</v>
      </c>
      <c r="S12" s="70">
        <f t="shared" si="4"/>
        <v>16986850.02</v>
      </c>
      <c r="T12" s="71"/>
      <c r="U12" s="71"/>
      <c r="V12" s="71"/>
      <c r="W12" s="71"/>
      <c r="X12" s="72"/>
      <c r="Y12" s="72"/>
      <c r="Z12" s="65"/>
      <c r="AA12" s="66"/>
      <c r="AB12" s="73"/>
      <c r="AC12" s="74"/>
      <c r="AD12" s="73"/>
      <c r="AE12" s="73"/>
      <c r="AF12" s="75"/>
      <c r="AG12" s="75"/>
      <c r="AH12" s="75"/>
      <c r="AI12" s="63"/>
      <c r="AJ12" s="49"/>
      <c r="AK12" s="49"/>
      <c r="AL12" s="49"/>
      <c r="AM12" s="49"/>
      <c r="AN12" s="49"/>
      <c r="AO12" s="49"/>
      <c r="AP12" s="76"/>
      <c r="AQ12" s="76"/>
      <c r="AR12" s="51"/>
      <c r="AS12" s="51"/>
      <c r="AT12" s="51"/>
      <c r="AU12" s="51"/>
      <c r="AV12" s="51"/>
      <c r="AW12" s="51"/>
      <c r="AX12" s="51"/>
    </row>
    <row r="13" spans="1:50" s="64" customFormat="1" ht="60" hidden="1" customHeight="1" x14ac:dyDescent="0.25">
      <c r="A13" s="65"/>
      <c r="B13" s="65"/>
      <c r="C13" s="66"/>
      <c r="D13" s="67" t="s">
        <v>78</v>
      </c>
      <c r="E13" s="66"/>
      <c r="F13" s="56"/>
      <c r="G13" s="68"/>
      <c r="H13" s="68"/>
      <c r="I13" s="57"/>
      <c r="J13" s="42"/>
      <c r="K13" s="42"/>
      <c r="L13" s="42"/>
      <c r="M13" s="42">
        <v>1009216</v>
      </c>
      <c r="N13" s="42">
        <v>1009216</v>
      </c>
      <c r="O13" s="69"/>
      <c r="P13" s="69"/>
      <c r="Q13" s="70">
        <f t="shared" si="0"/>
        <v>0</v>
      </c>
      <c r="R13" s="70">
        <f t="shared" si="5"/>
        <v>1009216</v>
      </c>
      <c r="S13" s="70">
        <f t="shared" si="4"/>
        <v>1009216</v>
      </c>
      <c r="T13" s="71"/>
      <c r="U13" s="71"/>
      <c r="V13" s="71"/>
      <c r="W13" s="71"/>
      <c r="X13" s="72"/>
      <c r="Y13" s="72"/>
      <c r="Z13" s="65"/>
      <c r="AA13" s="66"/>
      <c r="AB13" s="73"/>
      <c r="AC13" s="74"/>
      <c r="AD13" s="73"/>
      <c r="AE13" s="73"/>
      <c r="AF13" s="75"/>
      <c r="AG13" s="75"/>
      <c r="AH13" s="75"/>
      <c r="AI13" s="63"/>
      <c r="AJ13" s="49"/>
      <c r="AK13" s="49"/>
      <c r="AL13" s="49"/>
      <c r="AM13" s="49"/>
      <c r="AN13" s="49"/>
      <c r="AO13" s="49"/>
      <c r="AP13" s="76"/>
      <c r="AQ13" s="76"/>
      <c r="AR13" s="51"/>
      <c r="AS13" s="51"/>
      <c r="AT13" s="51"/>
      <c r="AU13" s="51"/>
      <c r="AV13" s="51"/>
      <c r="AW13" s="51"/>
      <c r="AX13" s="51"/>
    </row>
    <row r="14" spans="1:50" s="53" customFormat="1" ht="30" hidden="1" customHeight="1" x14ac:dyDescent="0.25">
      <c r="A14" s="54" t="s">
        <v>56</v>
      </c>
      <c r="B14" s="54">
        <v>2008</v>
      </c>
      <c r="C14" s="54" t="s">
        <v>57</v>
      </c>
      <c r="D14" s="37" t="s">
        <v>79</v>
      </c>
      <c r="E14" s="55" t="s">
        <v>59</v>
      </c>
      <c r="F14" s="56" t="s">
        <v>80</v>
      </c>
      <c r="G14" s="39">
        <v>40391</v>
      </c>
      <c r="H14" s="39">
        <v>41122</v>
      </c>
      <c r="I14" s="77"/>
      <c r="J14" s="41">
        <v>20000000</v>
      </c>
      <c r="K14" s="41">
        <f>J14+L14+M14</f>
        <v>20750000</v>
      </c>
      <c r="L14" s="42"/>
      <c r="M14" s="42">
        <f>M15</f>
        <v>750000</v>
      </c>
      <c r="N14" s="41">
        <f>K14</f>
        <v>20750000</v>
      </c>
      <c r="O14" s="78">
        <v>20750000</v>
      </c>
      <c r="P14" s="62">
        <v>20750000</v>
      </c>
      <c r="Q14" s="44">
        <f t="shared" si="0"/>
        <v>20000000</v>
      </c>
      <c r="R14" s="43">
        <f t="shared" si="0"/>
        <v>20750000</v>
      </c>
      <c r="S14" s="44">
        <f t="shared" si="4"/>
        <v>20750000</v>
      </c>
      <c r="T14" s="58">
        <f>O14</f>
        <v>20750000</v>
      </c>
      <c r="U14" s="58">
        <f>V14</f>
        <v>20750000</v>
      </c>
      <c r="V14" s="62">
        <f>P14</f>
        <v>20750000</v>
      </c>
      <c r="W14" s="58">
        <f>V14</f>
        <v>20750000</v>
      </c>
      <c r="X14" s="46">
        <v>1</v>
      </c>
      <c r="Y14" s="46">
        <v>1</v>
      </c>
      <c r="Z14" s="55" t="s">
        <v>81</v>
      </c>
      <c r="AA14" s="55" t="s">
        <v>61</v>
      </c>
      <c r="AB14" s="55" t="s">
        <v>80</v>
      </c>
      <c r="AC14" s="55" t="s">
        <v>82</v>
      </c>
      <c r="AD14" s="55" t="s">
        <v>83</v>
      </c>
      <c r="AE14" s="55" t="s">
        <v>84</v>
      </c>
      <c r="AF14" s="48"/>
      <c r="AG14" s="48"/>
      <c r="AH14" s="48">
        <v>0</v>
      </c>
      <c r="AI14" s="55" t="s">
        <v>85</v>
      </c>
      <c r="AJ14" s="50">
        <f>K14-O14</f>
        <v>0</v>
      </c>
      <c r="AK14" s="50">
        <f>O14-P14</f>
        <v>0</v>
      </c>
      <c r="AL14" s="43"/>
      <c r="AM14" s="43"/>
      <c r="AN14" s="43"/>
      <c r="AO14" s="43"/>
      <c r="AP14" s="51" t="s">
        <v>67</v>
      </c>
      <c r="AQ14" s="51" t="s">
        <v>67</v>
      </c>
      <c r="AR14" s="51" t="s">
        <v>68</v>
      </c>
      <c r="AS14" s="51"/>
      <c r="AT14" s="52" t="s">
        <v>69</v>
      </c>
      <c r="AU14" s="52" t="s">
        <v>69</v>
      </c>
      <c r="AV14" s="51"/>
      <c r="AW14" s="51"/>
      <c r="AX14" s="51"/>
    </row>
    <row r="15" spans="1:50" s="53" customFormat="1" ht="57.75" hidden="1" customHeight="1" x14ac:dyDescent="0.25">
      <c r="A15" s="65"/>
      <c r="B15" s="79"/>
      <c r="C15" s="65"/>
      <c r="D15" s="67" t="s">
        <v>86</v>
      </c>
      <c r="E15" s="66"/>
      <c r="F15" s="80"/>
      <c r="G15" s="81"/>
      <c r="H15" s="81"/>
      <c r="I15" s="81"/>
      <c r="J15" s="42"/>
      <c r="K15" s="42"/>
      <c r="L15" s="42"/>
      <c r="M15" s="42">
        <v>750000</v>
      </c>
      <c r="N15" s="42">
        <v>750000</v>
      </c>
      <c r="O15" s="82"/>
      <c r="P15" s="75"/>
      <c r="Q15" s="70">
        <f t="shared" si="0"/>
        <v>0</v>
      </c>
      <c r="R15" s="70">
        <f t="shared" si="5"/>
        <v>750000</v>
      </c>
      <c r="S15" s="70">
        <f t="shared" si="4"/>
        <v>750000</v>
      </c>
      <c r="T15" s="71"/>
      <c r="U15" s="71"/>
      <c r="V15" s="75"/>
      <c r="W15" s="71"/>
      <c r="X15" s="83">
        <v>1</v>
      </c>
      <c r="Y15" s="83">
        <v>1</v>
      </c>
      <c r="Z15" s="66"/>
      <c r="AA15" s="66"/>
      <c r="AB15" s="66"/>
      <c r="AC15" s="66"/>
      <c r="AD15" s="66"/>
      <c r="AE15" s="66"/>
      <c r="AF15" s="69"/>
      <c r="AG15" s="69"/>
      <c r="AH15" s="69"/>
      <c r="AI15" s="66"/>
      <c r="AJ15" s="84"/>
      <c r="AK15" s="84"/>
      <c r="AL15" s="43"/>
      <c r="AM15" s="43"/>
      <c r="AN15" s="43"/>
      <c r="AO15" s="43"/>
      <c r="AP15" s="85"/>
      <c r="AQ15" s="85"/>
      <c r="AR15" s="51"/>
      <c r="AS15" s="51"/>
      <c r="AT15" s="51"/>
      <c r="AU15" s="51"/>
      <c r="AV15" s="51"/>
      <c r="AW15" s="51"/>
      <c r="AX15" s="51"/>
    </row>
    <row r="16" spans="1:50" s="53" customFormat="1" ht="54.75" hidden="1" customHeight="1" x14ac:dyDescent="0.25">
      <c r="A16" s="36" t="s">
        <v>56</v>
      </c>
      <c r="B16" s="36">
        <v>2008</v>
      </c>
      <c r="C16" s="38" t="s">
        <v>87</v>
      </c>
      <c r="D16" s="37" t="s">
        <v>88</v>
      </c>
      <c r="E16" s="38" t="s">
        <v>89</v>
      </c>
      <c r="F16" s="68" t="s">
        <v>90</v>
      </c>
      <c r="G16" s="39">
        <v>39769</v>
      </c>
      <c r="H16" s="39">
        <v>40920</v>
      </c>
      <c r="I16" s="86" t="s">
        <v>91</v>
      </c>
      <c r="J16" s="41">
        <v>10000000</v>
      </c>
      <c r="K16" s="41">
        <f>J16+L16+M16</f>
        <v>10000000</v>
      </c>
      <c r="L16" s="42"/>
      <c r="M16" s="42">
        <v>0</v>
      </c>
      <c r="N16" s="41">
        <v>10000000</v>
      </c>
      <c r="O16" s="41">
        <v>10000000</v>
      </c>
      <c r="P16" s="41">
        <v>9809538.5499999989</v>
      </c>
      <c r="Q16" s="44">
        <f t="shared" si="0"/>
        <v>10000000</v>
      </c>
      <c r="R16" s="43">
        <f t="shared" si="0"/>
        <v>10000000</v>
      </c>
      <c r="S16" s="44">
        <f t="shared" si="4"/>
        <v>10000000</v>
      </c>
      <c r="T16" s="44">
        <f t="shared" si="4"/>
        <v>10000000</v>
      </c>
      <c r="U16" s="44">
        <f t="shared" ref="U16:U26" si="6">V16</f>
        <v>9809538.5499999989</v>
      </c>
      <c r="V16" s="44">
        <f t="shared" ref="V16:V31" si="7">P16</f>
        <v>9809538.5499999989</v>
      </c>
      <c r="W16" s="44">
        <f>V16</f>
        <v>9809538.5499999989</v>
      </c>
      <c r="X16" s="46">
        <v>1</v>
      </c>
      <c r="Y16" s="46">
        <v>1</v>
      </c>
      <c r="Z16" s="36" t="s">
        <v>92</v>
      </c>
      <c r="AA16" s="38" t="s">
        <v>93</v>
      </c>
      <c r="AB16" s="38" t="s">
        <v>94</v>
      </c>
      <c r="AC16" s="38" t="s">
        <v>95</v>
      </c>
      <c r="AD16" s="38" t="s">
        <v>96</v>
      </c>
      <c r="AE16" s="38" t="s">
        <v>97</v>
      </c>
      <c r="AF16" s="48"/>
      <c r="AG16" s="48"/>
      <c r="AH16" s="48">
        <v>190013.97</v>
      </c>
      <c r="AI16" s="38" t="s">
        <v>98</v>
      </c>
      <c r="AJ16" s="50">
        <f t="shared" ref="AJ16:AJ32" si="8">K16-O16</f>
        <v>0</v>
      </c>
      <c r="AK16" s="50">
        <f t="shared" ref="AK16:AK32" si="9">O16-P16</f>
        <v>190461.45000000112</v>
      </c>
      <c r="AL16" s="43"/>
      <c r="AM16" s="43"/>
      <c r="AN16" s="43">
        <v>190461.45</v>
      </c>
      <c r="AO16" s="43">
        <v>531.59</v>
      </c>
      <c r="AP16" s="51" t="s">
        <v>67</v>
      </c>
      <c r="AQ16" s="51" t="s">
        <v>67</v>
      </c>
      <c r="AR16" s="51" t="s">
        <v>68</v>
      </c>
      <c r="AS16" s="51"/>
      <c r="AT16" s="52" t="s">
        <v>69</v>
      </c>
      <c r="AU16" s="52" t="s">
        <v>69</v>
      </c>
      <c r="AV16" s="51"/>
      <c r="AW16" s="51"/>
      <c r="AX16" s="51"/>
    </row>
    <row r="17" spans="1:51" s="53" customFormat="1" ht="54" hidden="1" customHeight="1" x14ac:dyDescent="0.25">
      <c r="A17" s="36" t="s">
        <v>56</v>
      </c>
      <c r="B17" s="36">
        <v>2008</v>
      </c>
      <c r="C17" s="38" t="s">
        <v>70</v>
      </c>
      <c r="D17" s="37" t="s">
        <v>99</v>
      </c>
      <c r="E17" s="38" t="s">
        <v>59</v>
      </c>
      <c r="F17" s="38" t="s">
        <v>100</v>
      </c>
      <c r="G17" s="38"/>
      <c r="H17" s="38"/>
      <c r="I17" s="40"/>
      <c r="J17" s="48">
        <v>10000000</v>
      </c>
      <c r="K17" s="41">
        <f>J17+L17+M17</f>
        <v>9250000</v>
      </c>
      <c r="L17" s="69">
        <v>-750000</v>
      </c>
      <c r="M17" s="42"/>
      <c r="N17" s="48">
        <v>9250000</v>
      </c>
      <c r="O17" s="48">
        <v>8960060.9700000007</v>
      </c>
      <c r="P17" s="48">
        <v>8960060.9700000007</v>
      </c>
      <c r="Q17" s="44">
        <f t="shared" si="0"/>
        <v>10000000</v>
      </c>
      <c r="R17" s="43">
        <f t="shared" si="0"/>
        <v>9250000</v>
      </c>
      <c r="S17" s="44">
        <f t="shared" si="4"/>
        <v>9250000</v>
      </c>
      <c r="T17" s="44">
        <f t="shared" si="4"/>
        <v>8960060.9700000007</v>
      </c>
      <c r="U17" s="44">
        <f t="shared" si="6"/>
        <v>8960060.9700000007</v>
      </c>
      <c r="V17" s="44">
        <f t="shared" si="7"/>
        <v>8960060.9700000007</v>
      </c>
      <c r="W17" s="44">
        <f>V17</f>
        <v>8960060.9700000007</v>
      </c>
      <c r="X17" s="46">
        <v>1</v>
      </c>
      <c r="Y17" s="46">
        <v>1</v>
      </c>
      <c r="Z17" s="36" t="s">
        <v>101</v>
      </c>
      <c r="AA17" s="38" t="s">
        <v>73</v>
      </c>
      <c r="AB17" s="38" t="s">
        <v>102</v>
      </c>
      <c r="AC17" s="38" t="s">
        <v>103</v>
      </c>
      <c r="AD17" s="38" t="s">
        <v>104</v>
      </c>
      <c r="AE17" s="87">
        <v>1.42376550232496E+16</v>
      </c>
      <c r="AF17" s="48"/>
      <c r="AG17" s="48"/>
      <c r="AH17" s="48">
        <v>122770.52999999998</v>
      </c>
      <c r="AI17" s="38" t="s">
        <v>105</v>
      </c>
      <c r="AJ17" s="50">
        <f t="shared" si="8"/>
        <v>289939.02999999933</v>
      </c>
      <c r="AK17" s="50">
        <f t="shared" si="9"/>
        <v>0</v>
      </c>
      <c r="AL17" s="43"/>
      <c r="AM17" s="43"/>
      <c r="AN17" s="43"/>
      <c r="AO17" s="43"/>
      <c r="AP17" s="51" t="s">
        <v>67</v>
      </c>
      <c r="AQ17" s="51" t="s">
        <v>67</v>
      </c>
      <c r="AR17" s="51" t="s">
        <v>68</v>
      </c>
      <c r="AS17" s="51"/>
      <c r="AT17" s="52" t="s">
        <v>69</v>
      </c>
      <c r="AU17" s="52" t="s">
        <v>69</v>
      </c>
      <c r="AV17" s="51"/>
      <c r="AW17" s="51"/>
      <c r="AX17" s="51"/>
    </row>
    <row r="18" spans="1:51" s="53" customFormat="1" ht="90" hidden="1" x14ac:dyDescent="0.25">
      <c r="A18" s="36" t="s">
        <v>56</v>
      </c>
      <c r="B18" s="36">
        <v>2008</v>
      </c>
      <c r="C18" s="38" t="s">
        <v>106</v>
      </c>
      <c r="D18" s="37" t="s">
        <v>107</v>
      </c>
      <c r="E18" s="38" t="s">
        <v>89</v>
      </c>
      <c r="F18" s="38" t="s">
        <v>108</v>
      </c>
      <c r="G18" s="38"/>
      <c r="H18" s="38"/>
      <c r="I18" s="40"/>
      <c r="J18" s="48">
        <v>10000000</v>
      </c>
      <c r="K18" s="41">
        <f>J18+L18+M18</f>
        <v>10000000</v>
      </c>
      <c r="L18" s="69"/>
      <c r="M18" s="69">
        <v>0</v>
      </c>
      <c r="N18" s="48">
        <v>10000000</v>
      </c>
      <c r="O18" s="48">
        <v>10000000</v>
      </c>
      <c r="P18" s="48">
        <v>9977502.3900000006</v>
      </c>
      <c r="Q18" s="44">
        <f t="shared" si="0"/>
        <v>10000000</v>
      </c>
      <c r="R18" s="43">
        <f t="shared" si="0"/>
        <v>10000000</v>
      </c>
      <c r="S18" s="44">
        <f t="shared" si="4"/>
        <v>10000000</v>
      </c>
      <c r="T18" s="44">
        <f t="shared" si="4"/>
        <v>10000000</v>
      </c>
      <c r="U18" s="44">
        <f t="shared" si="6"/>
        <v>9977502.3900000006</v>
      </c>
      <c r="V18" s="44">
        <f t="shared" si="7"/>
        <v>9977502.3900000006</v>
      </c>
      <c r="W18" s="44">
        <f>V18</f>
        <v>9977502.3900000006</v>
      </c>
      <c r="X18" s="46">
        <v>1</v>
      </c>
      <c r="Y18" s="46">
        <v>1</v>
      </c>
      <c r="Z18" s="36" t="s">
        <v>109</v>
      </c>
      <c r="AA18" s="38" t="s">
        <v>61</v>
      </c>
      <c r="AB18" s="38" t="s">
        <v>110</v>
      </c>
      <c r="AC18" s="38" t="s">
        <v>111</v>
      </c>
      <c r="AD18" s="38" t="s">
        <v>112</v>
      </c>
      <c r="AE18" s="38" t="s">
        <v>113</v>
      </c>
      <c r="AF18" s="48">
        <v>323.8</v>
      </c>
      <c r="AG18" s="48"/>
      <c r="AH18" s="48">
        <v>973900.22</v>
      </c>
      <c r="AI18" s="88"/>
      <c r="AJ18" s="50">
        <f>K18-O18</f>
        <v>0</v>
      </c>
      <c r="AK18" s="50">
        <f>O18-P18</f>
        <v>22497.609999999404</v>
      </c>
      <c r="AL18" s="43"/>
      <c r="AM18" s="43"/>
      <c r="AN18" s="43"/>
      <c r="AO18" s="43"/>
      <c r="AP18" s="51" t="s">
        <v>67</v>
      </c>
      <c r="AQ18" s="51" t="s">
        <v>67</v>
      </c>
      <c r="AR18" s="51" t="s">
        <v>68</v>
      </c>
      <c r="AS18" s="51"/>
      <c r="AT18" s="52" t="s">
        <v>69</v>
      </c>
      <c r="AU18" s="52" t="s">
        <v>69</v>
      </c>
      <c r="AV18" s="51"/>
      <c r="AW18" s="51"/>
      <c r="AX18" s="51"/>
      <c r="AY18" s="89" t="s">
        <v>114</v>
      </c>
    </row>
    <row r="19" spans="1:51" s="53" customFormat="1" ht="31.5" hidden="1" customHeight="1" x14ac:dyDescent="0.25">
      <c r="A19" s="36" t="s">
        <v>56</v>
      </c>
      <c r="B19" s="36">
        <v>2009</v>
      </c>
      <c r="C19" s="36" t="s">
        <v>87</v>
      </c>
      <c r="D19" s="37" t="s">
        <v>115</v>
      </c>
      <c r="E19" s="38" t="s">
        <v>59</v>
      </c>
      <c r="F19" s="38" t="s">
        <v>87</v>
      </c>
      <c r="G19" s="90">
        <v>40550</v>
      </c>
      <c r="H19" s="90">
        <v>40922</v>
      </c>
      <c r="I19" s="40"/>
      <c r="J19" s="48">
        <v>35000000</v>
      </c>
      <c r="K19" s="48">
        <v>35000000</v>
      </c>
      <c r="L19" s="69"/>
      <c r="M19" s="69"/>
      <c r="N19" s="48">
        <v>35000000</v>
      </c>
      <c r="O19" s="48">
        <v>34998347.200000003</v>
      </c>
      <c r="P19" s="48">
        <v>34998347.200000003</v>
      </c>
      <c r="Q19" s="44">
        <f t="shared" si="0"/>
        <v>35000000</v>
      </c>
      <c r="R19" s="43">
        <f t="shared" si="0"/>
        <v>35000000</v>
      </c>
      <c r="S19" s="44">
        <f t="shared" si="4"/>
        <v>35000000</v>
      </c>
      <c r="T19" s="44">
        <f t="shared" si="4"/>
        <v>34998347.200000003</v>
      </c>
      <c r="U19" s="44">
        <f t="shared" si="6"/>
        <v>34998347.200000003</v>
      </c>
      <c r="V19" s="44">
        <f t="shared" si="7"/>
        <v>34998347.200000003</v>
      </c>
      <c r="W19" s="44">
        <f>V19</f>
        <v>34998347.200000003</v>
      </c>
      <c r="X19" s="46">
        <v>0.97109999999999996</v>
      </c>
      <c r="Y19" s="46">
        <v>0.96150000000000002</v>
      </c>
      <c r="Z19" s="36" t="s">
        <v>116</v>
      </c>
      <c r="AA19" s="38" t="s">
        <v>93</v>
      </c>
      <c r="AB19" s="38" t="s">
        <v>117</v>
      </c>
      <c r="AC19" s="38" t="s">
        <v>118</v>
      </c>
      <c r="AD19" s="38" t="s">
        <v>119</v>
      </c>
      <c r="AE19" s="38" t="s">
        <v>120</v>
      </c>
      <c r="AF19" s="48">
        <v>8.86</v>
      </c>
      <c r="AG19" s="48">
        <v>0</v>
      </c>
      <c r="AH19" s="48">
        <v>1028452.55</v>
      </c>
      <c r="AI19" s="38" t="s">
        <v>121</v>
      </c>
      <c r="AJ19" s="50">
        <f t="shared" si="8"/>
        <v>1652.7999999970198</v>
      </c>
      <c r="AK19" s="50">
        <f t="shared" si="9"/>
        <v>0</v>
      </c>
      <c r="AL19" s="43"/>
      <c r="AM19" s="43"/>
      <c r="AN19" s="43"/>
      <c r="AO19" s="43"/>
      <c r="AP19" s="51" t="s">
        <v>122</v>
      </c>
      <c r="AQ19" s="51" t="s">
        <v>122</v>
      </c>
      <c r="AR19" s="91" t="s">
        <v>123</v>
      </c>
      <c r="AS19" s="91" t="s">
        <v>9</v>
      </c>
      <c r="AT19" s="51"/>
      <c r="AU19" s="51"/>
      <c r="AV19" s="51"/>
      <c r="AW19" s="51"/>
      <c r="AX19" s="51"/>
    </row>
    <row r="20" spans="1:51" s="53" customFormat="1" ht="30" hidden="1" customHeight="1" x14ac:dyDescent="0.25">
      <c r="A20" s="36" t="s">
        <v>56</v>
      </c>
      <c r="B20" s="36">
        <v>2009</v>
      </c>
      <c r="C20" s="36" t="s">
        <v>87</v>
      </c>
      <c r="D20" s="37" t="s">
        <v>124</v>
      </c>
      <c r="E20" s="38" t="s">
        <v>59</v>
      </c>
      <c r="F20" s="38" t="s">
        <v>87</v>
      </c>
      <c r="G20" s="90">
        <v>40640</v>
      </c>
      <c r="H20" s="90">
        <v>40887</v>
      </c>
      <c r="I20" s="40"/>
      <c r="J20" s="48">
        <v>35000000</v>
      </c>
      <c r="K20" s="48">
        <v>35000000</v>
      </c>
      <c r="L20" s="69"/>
      <c r="M20" s="69">
        <v>0</v>
      </c>
      <c r="N20" s="48">
        <v>35000000</v>
      </c>
      <c r="O20" s="48">
        <f>35000000-515837.99</f>
        <v>34484162.009999998</v>
      </c>
      <c r="P20" s="48">
        <f>35000000-515837.99</f>
        <v>34484162.009999998</v>
      </c>
      <c r="Q20" s="44">
        <f t="shared" si="0"/>
        <v>35000000</v>
      </c>
      <c r="R20" s="43">
        <f t="shared" si="0"/>
        <v>35000000</v>
      </c>
      <c r="S20" s="44">
        <f t="shared" si="4"/>
        <v>35000000</v>
      </c>
      <c r="T20" s="44">
        <f t="shared" si="4"/>
        <v>34484162.009999998</v>
      </c>
      <c r="U20" s="44">
        <f t="shared" si="6"/>
        <v>34484162.009999998</v>
      </c>
      <c r="V20" s="44">
        <f t="shared" si="7"/>
        <v>34484162.009999998</v>
      </c>
      <c r="W20" s="44">
        <f t="shared" ref="W20:W26" si="10">V20</f>
        <v>34484162.009999998</v>
      </c>
      <c r="X20" s="46">
        <v>1</v>
      </c>
      <c r="Y20" s="46">
        <v>1</v>
      </c>
      <c r="Z20" s="36" t="s">
        <v>125</v>
      </c>
      <c r="AA20" s="38" t="s">
        <v>93</v>
      </c>
      <c r="AB20" s="38" t="s">
        <v>117</v>
      </c>
      <c r="AC20" s="38" t="s">
        <v>126</v>
      </c>
      <c r="AD20" s="38" t="s">
        <v>119</v>
      </c>
      <c r="AE20" s="38" t="s">
        <v>127</v>
      </c>
      <c r="AF20" s="48">
        <v>8.9600000000000009</v>
      </c>
      <c r="AG20" s="48">
        <v>3334.83</v>
      </c>
      <c r="AH20" s="48">
        <v>849821.22</v>
      </c>
      <c r="AI20" s="38"/>
      <c r="AJ20" s="50">
        <f t="shared" si="8"/>
        <v>515837.99000000209</v>
      </c>
      <c r="AK20" s="50">
        <f t="shared" si="9"/>
        <v>0</v>
      </c>
      <c r="AL20" s="43"/>
      <c r="AM20" s="43"/>
      <c r="AN20" s="43"/>
      <c r="AO20" s="43"/>
      <c r="AP20" s="51" t="s">
        <v>67</v>
      </c>
      <c r="AQ20" s="51" t="s">
        <v>67</v>
      </c>
      <c r="AR20" s="91" t="s">
        <v>128</v>
      </c>
      <c r="AS20" s="51"/>
      <c r="AT20" s="51"/>
      <c r="AU20" s="51"/>
      <c r="AV20" s="51"/>
      <c r="AW20" s="51"/>
      <c r="AX20" s="51"/>
    </row>
    <row r="21" spans="1:51" s="53" customFormat="1" ht="66.75" hidden="1" customHeight="1" x14ac:dyDescent="0.25">
      <c r="A21" s="36" t="s">
        <v>56</v>
      </c>
      <c r="B21" s="36">
        <v>2009</v>
      </c>
      <c r="C21" s="36" t="s">
        <v>57</v>
      </c>
      <c r="D21" s="37" t="s">
        <v>129</v>
      </c>
      <c r="E21" s="38" t="s">
        <v>59</v>
      </c>
      <c r="F21" s="38" t="s">
        <v>130</v>
      </c>
      <c r="G21" s="90">
        <v>40057</v>
      </c>
      <c r="H21" s="90">
        <v>40602</v>
      </c>
      <c r="I21" s="40"/>
      <c r="J21" s="48">
        <v>40000000</v>
      </c>
      <c r="K21" s="48">
        <v>40000000</v>
      </c>
      <c r="L21" s="69"/>
      <c r="M21" s="69">
        <v>0</v>
      </c>
      <c r="N21" s="48">
        <v>40000000</v>
      </c>
      <c r="O21" s="48">
        <v>40000000</v>
      </c>
      <c r="P21" s="48">
        <v>40000000</v>
      </c>
      <c r="Q21" s="44">
        <f t="shared" si="0"/>
        <v>40000000</v>
      </c>
      <c r="R21" s="43">
        <f t="shared" si="0"/>
        <v>40000000</v>
      </c>
      <c r="S21" s="44">
        <f t="shared" si="4"/>
        <v>40000000</v>
      </c>
      <c r="T21" s="44">
        <f t="shared" si="4"/>
        <v>40000000</v>
      </c>
      <c r="U21" s="44">
        <f t="shared" si="6"/>
        <v>40000000</v>
      </c>
      <c r="V21" s="44">
        <f t="shared" si="7"/>
        <v>40000000</v>
      </c>
      <c r="W21" s="44">
        <f t="shared" si="10"/>
        <v>40000000</v>
      </c>
      <c r="X21" s="46">
        <v>1</v>
      </c>
      <c r="Y21" s="46">
        <v>1</v>
      </c>
      <c r="Z21" s="36" t="s">
        <v>131</v>
      </c>
      <c r="AA21" s="36" t="s">
        <v>61</v>
      </c>
      <c r="AB21" s="38" t="s">
        <v>132</v>
      </c>
      <c r="AC21" s="38">
        <v>7274361</v>
      </c>
      <c r="AD21" s="38" t="s">
        <v>83</v>
      </c>
      <c r="AE21" s="38" t="s">
        <v>133</v>
      </c>
      <c r="AF21" s="48">
        <v>2211.4899999999998</v>
      </c>
      <c r="AG21" s="48">
        <v>0</v>
      </c>
      <c r="AH21" s="48">
        <v>0</v>
      </c>
      <c r="AI21" s="36"/>
      <c r="AJ21" s="50">
        <f t="shared" si="8"/>
        <v>0</v>
      </c>
      <c r="AK21" s="50">
        <f t="shared" si="9"/>
        <v>0</v>
      </c>
      <c r="AL21" s="43"/>
      <c r="AM21" s="43"/>
      <c r="AN21" s="43"/>
      <c r="AO21" s="43"/>
      <c r="AP21" s="51" t="s">
        <v>67</v>
      </c>
      <c r="AQ21" s="51" t="s">
        <v>67</v>
      </c>
      <c r="AR21" s="91" t="s">
        <v>128</v>
      </c>
      <c r="AS21" s="51"/>
      <c r="AT21" s="51"/>
      <c r="AU21" s="51"/>
      <c r="AV21" s="51"/>
      <c r="AW21" s="51"/>
      <c r="AX21" s="51"/>
    </row>
    <row r="22" spans="1:51" s="53" customFormat="1" ht="55.5" hidden="1" customHeight="1" x14ac:dyDescent="0.25">
      <c r="A22" s="36" t="s">
        <v>56</v>
      </c>
      <c r="B22" s="36">
        <v>2009</v>
      </c>
      <c r="C22" s="36" t="s">
        <v>57</v>
      </c>
      <c r="D22" s="92" t="s">
        <v>134</v>
      </c>
      <c r="E22" s="38" t="s">
        <v>59</v>
      </c>
      <c r="F22" s="38" t="s">
        <v>57</v>
      </c>
      <c r="G22" s="90">
        <v>40057</v>
      </c>
      <c r="H22" s="90">
        <v>40862</v>
      </c>
      <c r="I22" s="40"/>
      <c r="J22" s="48">
        <v>110000000</v>
      </c>
      <c r="K22" s="48">
        <v>110000000</v>
      </c>
      <c r="L22" s="69"/>
      <c r="M22" s="69">
        <v>0</v>
      </c>
      <c r="N22" s="48">
        <v>110000000</v>
      </c>
      <c r="O22" s="48">
        <v>99477539.210000008</v>
      </c>
      <c r="P22" s="48">
        <v>99477539.210000008</v>
      </c>
      <c r="Q22" s="44">
        <f t="shared" si="0"/>
        <v>110000000</v>
      </c>
      <c r="R22" s="43">
        <f t="shared" si="0"/>
        <v>110000000</v>
      </c>
      <c r="S22" s="44">
        <f t="shared" si="4"/>
        <v>110000000</v>
      </c>
      <c r="T22" s="44">
        <f t="shared" si="4"/>
        <v>99477539.210000008</v>
      </c>
      <c r="U22" s="44">
        <f t="shared" si="6"/>
        <v>99477539.210000008</v>
      </c>
      <c r="V22" s="44">
        <f t="shared" si="7"/>
        <v>99477539.210000008</v>
      </c>
      <c r="W22" s="44">
        <f t="shared" si="10"/>
        <v>99477539.210000008</v>
      </c>
      <c r="X22" s="46">
        <v>1</v>
      </c>
      <c r="Y22" s="46">
        <v>0.96</v>
      </c>
      <c r="Z22" s="36" t="s">
        <v>135</v>
      </c>
      <c r="AA22" s="36" t="s">
        <v>61</v>
      </c>
      <c r="AB22" s="36" t="s">
        <v>62</v>
      </c>
      <c r="AC22" s="38" t="s">
        <v>136</v>
      </c>
      <c r="AD22" s="38" t="s">
        <v>64</v>
      </c>
      <c r="AE22" s="38" t="s">
        <v>137</v>
      </c>
      <c r="AF22" s="48">
        <v>106166.18</v>
      </c>
      <c r="AG22" s="48">
        <v>2929822.9</v>
      </c>
      <c r="AH22" s="48">
        <v>12529064.039999999</v>
      </c>
      <c r="AI22" s="36"/>
      <c r="AJ22" s="50">
        <f t="shared" si="8"/>
        <v>10522460.789999992</v>
      </c>
      <c r="AK22" s="50">
        <f t="shared" si="9"/>
        <v>0</v>
      </c>
      <c r="AL22" s="43"/>
      <c r="AM22" s="43"/>
      <c r="AN22" s="43"/>
      <c r="AO22" s="43">
        <v>3890140.13</v>
      </c>
      <c r="AP22" s="51" t="s">
        <v>67</v>
      </c>
      <c r="AQ22" s="51" t="s">
        <v>67</v>
      </c>
      <c r="AR22" s="91" t="s">
        <v>128</v>
      </c>
      <c r="AS22" s="51"/>
      <c r="AT22" s="51"/>
      <c r="AU22" s="51"/>
      <c r="AV22" s="51"/>
      <c r="AW22" s="51"/>
      <c r="AX22" s="51"/>
      <c r="AY22" s="93" t="s">
        <v>138</v>
      </c>
    </row>
    <row r="23" spans="1:51" s="53" customFormat="1" ht="96.75" hidden="1" customHeight="1" x14ac:dyDescent="0.25">
      <c r="A23" s="36" t="s">
        <v>56</v>
      </c>
      <c r="B23" s="38">
        <v>2009</v>
      </c>
      <c r="C23" s="38" t="s">
        <v>70</v>
      </c>
      <c r="D23" s="37" t="s">
        <v>139</v>
      </c>
      <c r="E23" s="38" t="s">
        <v>59</v>
      </c>
      <c r="F23" s="38" t="s">
        <v>70</v>
      </c>
      <c r="G23" s="38" t="s">
        <v>140</v>
      </c>
      <c r="H23" s="90">
        <v>41061</v>
      </c>
      <c r="I23" s="84"/>
      <c r="J23" s="48">
        <v>48000000</v>
      </c>
      <c r="K23" s="48">
        <v>16500000</v>
      </c>
      <c r="L23" s="69"/>
      <c r="M23" s="69">
        <v>0</v>
      </c>
      <c r="N23" s="48">
        <v>16500000</v>
      </c>
      <c r="O23" s="48">
        <v>16500000</v>
      </c>
      <c r="P23" s="48">
        <v>12387664.58</v>
      </c>
      <c r="Q23" s="44">
        <f t="shared" si="0"/>
        <v>48000000</v>
      </c>
      <c r="R23" s="43">
        <v>16500000</v>
      </c>
      <c r="S23" s="44">
        <v>14850000</v>
      </c>
      <c r="T23" s="44">
        <f t="shared" si="4"/>
        <v>16500000</v>
      </c>
      <c r="U23" s="44">
        <f t="shared" si="6"/>
        <v>12387664.58</v>
      </c>
      <c r="V23" s="44">
        <f t="shared" si="7"/>
        <v>12387664.58</v>
      </c>
      <c r="W23" s="44">
        <f t="shared" si="10"/>
        <v>12387664.58</v>
      </c>
      <c r="X23" s="46">
        <v>0.99060000000000004</v>
      </c>
      <c r="Y23" s="46">
        <v>0.74909999999999999</v>
      </c>
      <c r="Z23" s="38" t="s">
        <v>141</v>
      </c>
      <c r="AA23" s="38" t="s">
        <v>142</v>
      </c>
      <c r="AB23" s="38" t="s">
        <v>143</v>
      </c>
      <c r="AC23" s="38" t="s">
        <v>144</v>
      </c>
      <c r="AD23" s="38" t="s">
        <v>145</v>
      </c>
      <c r="AE23" s="94">
        <v>3.0237604286501E+16</v>
      </c>
      <c r="AF23" s="48">
        <v>44.95</v>
      </c>
      <c r="AG23" s="48">
        <v>0</v>
      </c>
      <c r="AH23" s="48">
        <v>5393477.9900000002</v>
      </c>
      <c r="AI23" s="38" t="s">
        <v>146</v>
      </c>
      <c r="AJ23" s="50">
        <f t="shared" si="8"/>
        <v>0</v>
      </c>
      <c r="AK23" s="50">
        <f t="shared" si="9"/>
        <v>4112335.42</v>
      </c>
      <c r="AL23" s="43"/>
      <c r="AM23" s="43"/>
      <c r="AN23" s="43"/>
      <c r="AO23" s="43"/>
      <c r="AP23" s="51" t="s">
        <v>122</v>
      </c>
      <c r="AQ23" s="51" t="s">
        <v>122</v>
      </c>
      <c r="AR23" s="91" t="s">
        <v>147</v>
      </c>
      <c r="AS23" s="51" t="s">
        <v>148</v>
      </c>
      <c r="AT23" s="51"/>
      <c r="AU23" s="51"/>
      <c r="AV23" s="51"/>
      <c r="AW23" s="51"/>
      <c r="AX23" s="51"/>
      <c r="AY23" s="93" t="s">
        <v>138</v>
      </c>
    </row>
    <row r="24" spans="1:51" s="53" customFormat="1" ht="47.25" hidden="1" customHeight="1" x14ac:dyDescent="0.25">
      <c r="A24" s="36" t="s">
        <v>56</v>
      </c>
      <c r="B24" s="38">
        <v>2009</v>
      </c>
      <c r="C24" s="38" t="s">
        <v>87</v>
      </c>
      <c r="D24" s="92" t="s">
        <v>149</v>
      </c>
      <c r="E24" s="38" t="s">
        <v>59</v>
      </c>
      <c r="F24" s="38" t="s">
        <v>80</v>
      </c>
      <c r="G24" s="90">
        <v>40057</v>
      </c>
      <c r="H24" s="90">
        <v>40575</v>
      </c>
      <c r="I24" s="84"/>
      <c r="J24" s="48">
        <v>20000000</v>
      </c>
      <c r="K24" s="48">
        <v>20000000</v>
      </c>
      <c r="L24" s="69"/>
      <c r="M24" s="69">
        <v>0</v>
      </c>
      <c r="N24" s="48">
        <v>20000000</v>
      </c>
      <c r="O24" s="48">
        <v>19814084.66</v>
      </c>
      <c r="P24" s="48">
        <v>19324825.060000002</v>
      </c>
      <c r="Q24" s="44">
        <f t="shared" si="0"/>
        <v>20000000</v>
      </c>
      <c r="R24" s="43">
        <f t="shared" si="0"/>
        <v>20000000</v>
      </c>
      <c r="S24" s="44">
        <f t="shared" si="4"/>
        <v>20000000</v>
      </c>
      <c r="T24" s="44">
        <f t="shared" si="4"/>
        <v>19814084.66</v>
      </c>
      <c r="U24" s="44">
        <f t="shared" si="6"/>
        <v>19324825.060000002</v>
      </c>
      <c r="V24" s="44">
        <f t="shared" si="7"/>
        <v>19324825.060000002</v>
      </c>
      <c r="W24" s="44">
        <f t="shared" si="10"/>
        <v>19324825.060000002</v>
      </c>
      <c r="X24" s="46">
        <v>1</v>
      </c>
      <c r="Y24" s="46">
        <v>1</v>
      </c>
      <c r="Z24" s="38" t="s">
        <v>150</v>
      </c>
      <c r="AA24" s="38" t="s">
        <v>93</v>
      </c>
      <c r="AB24" s="38" t="s">
        <v>151</v>
      </c>
      <c r="AC24" s="38">
        <v>36813190101</v>
      </c>
      <c r="AD24" s="38" t="s">
        <v>64</v>
      </c>
      <c r="AE24" s="38" t="s">
        <v>152</v>
      </c>
      <c r="AF24" s="48">
        <v>0</v>
      </c>
      <c r="AG24" s="48">
        <v>0</v>
      </c>
      <c r="AH24" s="48">
        <v>431357.72</v>
      </c>
      <c r="AI24" s="38"/>
      <c r="AJ24" s="50">
        <f t="shared" si="8"/>
        <v>185915.33999999985</v>
      </c>
      <c r="AK24" s="50">
        <f t="shared" si="9"/>
        <v>489259.59999999776</v>
      </c>
      <c r="AL24" s="43"/>
      <c r="AM24" s="43"/>
      <c r="AN24" s="43"/>
      <c r="AO24" s="43"/>
      <c r="AP24" s="51" t="s">
        <v>67</v>
      </c>
      <c r="AQ24" s="51" t="s">
        <v>67</v>
      </c>
      <c r="AR24" s="91" t="s">
        <v>128</v>
      </c>
      <c r="AS24" s="51"/>
      <c r="AT24" s="51"/>
      <c r="AU24" s="51"/>
      <c r="AV24" s="51"/>
      <c r="AW24" s="51"/>
      <c r="AX24" s="51"/>
    </row>
    <row r="25" spans="1:51" s="53" customFormat="1" ht="44.25" hidden="1" customHeight="1" x14ac:dyDescent="0.25">
      <c r="A25" s="36" t="s">
        <v>56</v>
      </c>
      <c r="B25" s="38">
        <v>2009</v>
      </c>
      <c r="C25" s="38" t="s">
        <v>106</v>
      </c>
      <c r="D25" s="92" t="s">
        <v>153</v>
      </c>
      <c r="E25" s="38" t="s">
        <v>89</v>
      </c>
      <c r="F25" s="38" t="s">
        <v>108</v>
      </c>
      <c r="G25" s="90">
        <v>40764</v>
      </c>
      <c r="H25" s="90">
        <v>40949</v>
      </c>
      <c r="I25" s="84"/>
      <c r="J25" s="48">
        <v>6000000</v>
      </c>
      <c r="K25" s="48">
        <v>6000000</v>
      </c>
      <c r="L25" s="69"/>
      <c r="M25" s="69">
        <v>0</v>
      </c>
      <c r="N25" s="48">
        <v>6000000</v>
      </c>
      <c r="O25" s="48">
        <v>5611895.9699999997</v>
      </c>
      <c r="P25" s="48">
        <v>5346652.9799999995</v>
      </c>
      <c r="Q25" s="44">
        <f t="shared" si="0"/>
        <v>6000000</v>
      </c>
      <c r="R25" s="43">
        <f t="shared" si="0"/>
        <v>6000000</v>
      </c>
      <c r="S25" s="44">
        <f t="shared" si="4"/>
        <v>6000000</v>
      </c>
      <c r="T25" s="44">
        <f t="shared" si="4"/>
        <v>5611895.9699999997</v>
      </c>
      <c r="U25" s="44">
        <f t="shared" si="6"/>
        <v>5346652.9799999995</v>
      </c>
      <c r="V25" s="44">
        <f t="shared" si="7"/>
        <v>5346652.9799999995</v>
      </c>
      <c r="W25" s="44">
        <f t="shared" si="10"/>
        <v>5346652.9799999995</v>
      </c>
      <c r="X25" s="46">
        <v>1</v>
      </c>
      <c r="Y25" s="46">
        <v>1</v>
      </c>
      <c r="Z25" s="38" t="s">
        <v>154</v>
      </c>
      <c r="AA25" s="38" t="s">
        <v>61</v>
      </c>
      <c r="AB25" s="38" t="s">
        <v>155</v>
      </c>
      <c r="AC25" s="38">
        <v>65502556487</v>
      </c>
      <c r="AD25" s="38" t="s">
        <v>156</v>
      </c>
      <c r="AE25" s="38" t="s">
        <v>157</v>
      </c>
      <c r="AF25" s="48">
        <v>114.66</v>
      </c>
      <c r="AG25" s="48">
        <v>0</v>
      </c>
      <c r="AH25" s="48">
        <v>672699.9</v>
      </c>
      <c r="AI25" s="38"/>
      <c r="AJ25" s="50">
        <f t="shared" si="8"/>
        <v>388104.03000000026</v>
      </c>
      <c r="AK25" s="50">
        <f t="shared" si="9"/>
        <v>265242.99000000022</v>
      </c>
      <c r="AL25" s="43"/>
      <c r="AM25" s="43"/>
      <c r="AN25" s="43">
        <v>653347.02</v>
      </c>
      <c r="AO25" s="43">
        <v>20833.84</v>
      </c>
      <c r="AP25" s="51" t="s">
        <v>67</v>
      </c>
      <c r="AQ25" s="51" t="s">
        <v>67</v>
      </c>
      <c r="AR25" s="51" t="s">
        <v>68</v>
      </c>
      <c r="AS25" s="51"/>
      <c r="AT25" s="51" t="s">
        <v>69</v>
      </c>
      <c r="AU25" s="51" t="s">
        <v>69</v>
      </c>
      <c r="AV25" s="51"/>
      <c r="AW25" s="51"/>
      <c r="AX25" s="51"/>
    </row>
    <row r="26" spans="1:51" s="53" customFormat="1" ht="57.75" hidden="1" customHeight="1" x14ac:dyDescent="0.25">
      <c r="A26" s="36" t="s">
        <v>56</v>
      </c>
      <c r="B26" s="38">
        <v>2009</v>
      </c>
      <c r="C26" s="38" t="s">
        <v>106</v>
      </c>
      <c r="D26" s="92" t="s">
        <v>158</v>
      </c>
      <c r="E26" s="38" t="s">
        <v>89</v>
      </c>
      <c r="F26" s="38" t="s">
        <v>108</v>
      </c>
      <c r="G26" s="95">
        <v>40118</v>
      </c>
      <c r="H26" s="90">
        <v>40817</v>
      </c>
      <c r="I26" s="84"/>
      <c r="J26" s="48">
        <v>6000000</v>
      </c>
      <c r="K26" s="48">
        <v>6000000</v>
      </c>
      <c r="L26" s="69"/>
      <c r="M26" s="69">
        <v>0</v>
      </c>
      <c r="N26" s="48">
        <v>6000000</v>
      </c>
      <c r="O26" s="48">
        <v>5989404.7199999997</v>
      </c>
      <c r="P26" s="48">
        <v>5989404.7199999997</v>
      </c>
      <c r="Q26" s="44">
        <f t="shared" si="0"/>
        <v>6000000</v>
      </c>
      <c r="R26" s="43">
        <f t="shared" si="0"/>
        <v>6000000</v>
      </c>
      <c r="S26" s="44">
        <f t="shared" si="4"/>
        <v>6000000</v>
      </c>
      <c r="T26" s="44">
        <f t="shared" si="4"/>
        <v>5989404.7199999997</v>
      </c>
      <c r="U26" s="44">
        <f t="shared" si="6"/>
        <v>5989404.7199999997</v>
      </c>
      <c r="V26" s="44">
        <f t="shared" si="7"/>
        <v>5989404.7199999997</v>
      </c>
      <c r="W26" s="44">
        <f t="shared" si="10"/>
        <v>5989404.7199999997</v>
      </c>
      <c r="X26" s="46">
        <v>1</v>
      </c>
      <c r="Y26" s="46">
        <f>V26/O26</f>
        <v>1</v>
      </c>
      <c r="Z26" s="38" t="s">
        <v>159</v>
      </c>
      <c r="AA26" s="38" t="s">
        <v>61</v>
      </c>
      <c r="AB26" s="38" t="s">
        <v>155</v>
      </c>
      <c r="AC26" s="38" t="s">
        <v>160</v>
      </c>
      <c r="AD26" s="38" t="s">
        <v>156</v>
      </c>
      <c r="AE26" s="38" t="s">
        <v>161</v>
      </c>
      <c r="AF26" s="48">
        <v>21.5</v>
      </c>
      <c r="AG26" s="48"/>
      <c r="AH26" s="48">
        <v>18927.05</v>
      </c>
      <c r="AI26" s="38"/>
      <c r="AJ26" s="50">
        <f t="shared" si="8"/>
        <v>10595.280000000261</v>
      </c>
      <c r="AK26" s="50">
        <f t="shared" si="9"/>
        <v>0</v>
      </c>
      <c r="AL26" s="43"/>
      <c r="AM26" s="43"/>
      <c r="AN26" s="43">
        <v>10595.28</v>
      </c>
      <c r="AO26" s="43">
        <v>8359.06</v>
      </c>
      <c r="AP26" s="51" t="s">
        <v>67</v>
      </c>
      <c r="AQ26" s="51" t="s">
        <v>67</v>
      </c>
      <c r="AR26" s="51" t="s">
        <v>68</v>
      </c>
      <c r="AS26" s="51"/>
      <c r="AT26" s="51" t="s">
        <v>69</v>
      </c>
      <c r="AU26" s="51" t="s">
        <v>69</v>
      </c>
      <c r="AV26" s="51"/>
      <c r="AW26" s="51"/>
      <c r="AX26" s="51"/>
    </row>
    <row r="27" spans="1:51" s="53" customFormat="1" ht="64.5" hidden="1" customHeight="1" x14ac:dyDescent="0.25">
      <c r="A27" s="36" t="s">
        <v>56</v>
      </c>
      <c r="B27" s="38">
        <v>2009</v>
      </c>
      <c r="C27" s="38" t="s">
        <v>70</v>
      </c>
      <c r="D27" s="92" t="s">
        <v>162</v>
      </c>
      <c r="E27" s="38" t="s">
        <v>59</v>
      </c>
      <c r="F27" s="38" t="s">
        <v>70</v>
      </c>
      <c r="G27" s="90">
        <v>39734</v>
      </c>
      <c r="H27" s="96">
        <v>41973</v>
      </c>
      <c r="I27" s="84"/>
      <c r="J27" s="48">
        <v>0</v>
      </c>
      <c r="K27" s="48">
        <f>J27+L27+M27</f>
        <v>3500000</v>
      </c>
      <c r="L27" s="69"/>
      <c r="M27" s="69">
        <v>3500000</v>
      </c>
      <c r="N27" s="48">
        <v>3500000</v>
      </c>
      <c r="O27" s="48">
        <v>3449340.77</v>
      </c>
      <c r="P27" s="48">
        <v>3449340.77</v>
      </c>
      <c r="Q27" s="44">
        <f t="shared" si="0"/>
        <v>0</v>
      </c>
      <c r="R27" s="43">
        <f t="shared" si="0"/>
        <v>3500000</v>
      </c>
      <c r="S27" s="44">
        <f t="shared" ref="S27:T52" si="11">N27</f>
        <v>3500000</v>
      </c>
      <c r="T27" s="44">
        <f t="shared" si="11"/>
        <v>3449340.77</v>
      </c>
      <c r="U27" s="44">
        <f>V27</f>
        <v>3449340.77</v>
      </c>
      <c r="V27" s="44">
        <f t="shared" si="7"/>
        <v>3449340.77</v>
      </c>
      <c r="W27" s="44">
        <f>V27</f>
        <v>3449340.77</v>
      </c>
      <c r="X27" s="46">
        <v>1</v>
      </c>
      <c r="Y27" s="46">
        <v>1</v>
      </c>
      <c r="Z27" s="38" t="s">
        <v>163</v>
      </c>
      <c r="AA27" s="38" t="s">
        <v>164</v>
      </c>
      <c r="AB27" s="38" t="s">
        <v>74</v>
      </c>
      <c r="AC27" s="38">
        <v>33716300101</v>
      </c>
      <c r="AD27" s="38" t="s">
        <v>64</v>
      </c>
      <c r="AE27" s="38" t="s">
        <v>75</v>
      </c>
      <c r="AF27" s="48">
        <v>0</v>
      </c>
      <c r="AG27" s="48">
        <v>0</v>
      </c>
      <c r="AH27" s="48">
        <v>0</v>
      </c>
      <c r="AI27" s="38"/>
      <c r="AJ27" s="50">
        <f t="shared" si="8"/>
        <v>50659.229999999981</v>
      </c>
      <c r="AK27" s="50">
        <f t="shared" si="9"/>
        <v>0</v>
      </c>
      <c r="AL27" s="43"/>
      <c r="AM27" s="43"/>
      <c r="AN27" s="43"/>
      <c r="AO27" s="43"/>
      <c r="AP27" s="51" t="s">
        <v>67</v>
      </c>
      <c r="AQ27" s="51" t="s">
        <v>67</v>
      </c>
      <c r="AR27" s="51" t="s">
        <v>68</v>
      </c>
      <c r="AS27" s="51"/>
      <c r="AT27" s="51" t="s">
        <v>69</v>
      </c>
      <c r="AU27" s="51" t="s">
        <v>69</v>
      </c>
      <c r="AV27" s="51"/>
      <c r="AW27" s="51"/>
      <c r="AX27" s="51"/>
    </row>
    <row r="28" spans="1:51" s="53" customFormat="1" ht="41.25" hidden="1" customHeight="1" x14ac:dyDescent="0.25">
      <c r="A28" s="36" t="s">
        <v>56</v>
      </c>
      <c r="B28" s="38">
        <v>2009</v>
      </c>
      <c r="C28" s="38" t="s">
        <v>165</v>
      </c>
      <c r="D28" s="92" t="s">
        <v>79</v>
      </c>
      <c r="E28" s="38" t="s">
        <v>59</v>
      </c>
      <c r="F28" s="38" t="s">
        <v>80</v>
      </c>
      <c r="G28" s="90">
        <v>40391</v>
      </c>
      <c r="H28" s="90">
        <v>41122</v>
      </c>
      <c r="I28" s="84"/>
      <c r="J28" s="48">
        <v>0</v>
      </c>
      <c r="K28" s="48">
        <f>J28+L28+M28</f>
        <v>28000000</v>
      </c>
      <c r="L28" s="69"/>
      <c r="M28" s="69">
        <v>28000000</v>
      </c>
      <c r="N28" s="48">
        <v>28000000</v>
      </c>
      <c r="O28" s="48">
        <v>28000000</v>
      </c>
      <c r="P28" s="48">
        <v>28000000</v>
      </c>
      <c r="Q28" s="44">
        <f t="shared" si="0"/>
        <v>0</v>
      </c>
      <c r="R28" s="43">
        <f t="shared" si="0"/>
        <v>28000000</v>
      </c>
      <c r="S28" s="44">
        <f t="shared" si="11"/>
        <v>28000000</v>
      </c>
      <c r="T28" s="44">
        <f t="shared" si="11"/>
        <v>28000000</v>
      </c>
      <c r="U28" s="44">
        <f>V28</f>
        <v>28000000</v>
      </c>
      <c r="V28" s="44">
        <f t="shared" si="7"/>
        <v>28000000</v>
      </c>
      <c r="W28" s="44">
        <f>V28</f>
        <v>28000000</v>
      </c>
      <c r="X28" s="46">
        <v>1</v>
      </c>
      <c r="Y28" s="46">
        <v>1</v>
      </c>
      <c r="Z28" s="38"/>
      <c r="AA28" s="38"/>
      <c r="AB28" s="38" t="s">
        <v>151</v>
      </c>
      <c r="AC28" s="38">
        <v>5741640</v>
      </c>
      <c r="AD28" s="38" t="s">
        <v>83</v>
      </c>
      <c r="AE28" s="38" t="s">
        <v>84</v>
      </c>
      <c r="AF28" s="48">
        <v>0</v>
      </c>
      <c r="AG28" s="48">
        <v>0</v>
      </c>
      <c r="AH28" s="48">
        <v>0</v>
      </c>
      <c r="AI28" s="38"/>
      <c r="AJ28" s="50">
        <f t="shared" si="8"/>
        <v>0</v>
      </c>
      <c r="AK28" s="50">
        <f t="shared" si="9"/>
        <v>0</v>
      </c>
      <c r="AL28" s="43"/>
      <c r="AM28" s="43"/>
      <c r="AN28" s="43">
        <v>1375294.64</v>
      </c>
      <c r="AO28" s="43"/>
      <c r="AP28" s="51" t="s">
        <v>67</v>
      </c>
      <c r="AQ28" s="51" t="s">
        <v>67</v>
      </c>
      <c r="AR28" s="91" t="s">
        <v>166</v>
      </c>
      <c r="AS28" s="51"/>
      <c r="AT28" s="51"/>
      <c r="AU28" s="51"/>
      <c r="AV28" s="51"/>
      <c r="AW28" s="51"/>
      <c r="AX28" s="51"/>
    </row>
    <row r="29" spans="1:51" s="53" customFormat="1" ht="45.75" hidden="1" customHeight="1" x14ac:dyDescent="0.25">
      <c r="A29" s="36" t="s">
        <v>56</v>
      </c>
      <c r="B29" s="38">
        <v>2010</v>
      </c>
      <c r="C29" s="38" t="s">
        <v>167</v>
      </c>
      <c r="D29" s="92" t="s">
        <v>168</v>
      </c>
      <c r="E29" s="38" t="s">
        <v>59</v>
      </c>
      <c r="F29" s="38" t="s">
        <v>167</v>
      </c>
      <c r="G29" s="90">
        <v>40834</v>
      </c>
      <c r="H29" s="90">
        <v>40953</v>
      </c>
      <c r="I29" s="84"/>
      <c r="J29" s="48">
        <v>55000000</v>
      </c>
      <c r="K29" s="48">
        <v>40000000</v>
      </c>
      <c r="L29" s="69"/>
      <c r="M29" s="69">
        <v>40000000</v>
      </c>
      <c r="N29" s="48">
        <v>40000000</v>
      </c>
      <c r="O29" s="48">
        <v>40000000</v>
      </c>
      <c r="P29" s="48">
        <v>39773693.100000001</v>
      </c>
      <c r="Q29" s="44">
        <f t="shared" si="0"/>
        <v>55000000</v>
      </c>
      <c r="R29" s="44">
        <f>K29</f>
        <v>40000000</v>
      </c>
      <c r="S29" s="44">
        <f t="shared" si="11"/>
        <v>40000000</v>
      </c>
      <c r="T29" s="44">
        <f t="shared" si="11"/>
        <v>40000000</v>
      </c>
      <c r="U29" s="44">
        <f>V29</f>
        <v>39773693.100000001</v>
      </c>
      <c r="V29" s="44">
        <f t="shared" si="7"/>
        <v>39773693.100000001</v>
      </c>
      <c r="W29" s="44">
        <f>V29</f>
        <v>39773693.100000001</v>
      </c>
      <c r="X29" s="46">
        <v>1</v>
      </c>
      <c r="Y29" s="97">
        <v>0.99439999999999995</v>
      </c>
      <c r="Z29" s="38" t="s">
        <v>169</v>
      </c>
      <c r="AA29" s="38" t="s">
        <v>170</v>
      </c>
      <c r="AB29" s="38" t="s">
        <v>171</v>
      </c>
      <c r="AC29" s="38">
        <v>7824885</v>
      </c>
      <c r="AD29" s="38" t="s">
        <v>172</v>
      </c>
      <c r="AE29" s="38" t="s">
        <v>173</v>
      </c>
      <c r="AF29" s="48">
        <v>27.19</v>
      </c>
      <c r="AG29" s="48">
        <v>0</v>
      </c>
      <c r="AH29" s="48">
        <v>3262408.3499999992</v>
      </c>
      <c r="AI29" s="38" t="s">
        <v>174</v>
      </c>
      <c r="AJ29" s="50">
        <f t="shared" si="8"/>
        <v>0</v>
      </c>
      <c r="AK29" s="50">
        <f t="shared" si="9"/>
        <v>226306.89999999851</v>
      </c>
      <c r="AL29" s="43"/>
      <c r="AM29" s="43"/>
      <c r="AN29" s="43"/>
      <c r="AO29" s="43"/>
      <c r="AP29" s="51" t="s">
        <v>67</v>
      </c>
      <c r="AQ29" s="51" t="s">
        <v>67</v>
      </c>
      <c r="AR29" s="91" t="s">
        <v>128</v>
      </c>
      <c r="AS29" s="51" t="s">
        <v>108</v>
      </c>
      <c r="AT29" s="51"/>
      <c r="AU29" s="51"/>
      <c r="AV29" s="51"/>
      <c r="AW29" s="51"/>
      <c r="AX29" s="51"/>
    </row>
    <row r="30" spans="1:51" s="53" customFormat="1" ht="50.25" hidden="1" customHeight="1" x14ac:dyDescent="0.25">
      <c r="A30" s="36" t="s">
        <v>56</v>
      </c>
      <c r="B30" s="38">
        <v>2010</v>
      </c>
      <c r="C30" s="38" t="s">
        <v>165</v>
      </c>
      <c r="D30" s="92" t="s">
        <v>175</v>
      </c>
      <c r="E30" s="38" t="s">
        <v>59</v>
      </c>
      <c r="F30" s="38" t="s">
        <v>80</v>
      </c>
      <c r="G30" s="90">
        <v>40422</v>
      </c>
      <c r="H30" s="90">
        <v>41153</v>
      </c>
      <c r="I30" s="84"/>
      <c r="J30" s="48">
        <v>20000000</v>
      </c>
      <c r="K30" s="48">
        <v>35000000</v>
      </c>
      <c r="L30" s="69"/>
      <c r="M30" s="69">
        <v>35000000</v>
      </c>
      <c r="N30" s="48">
        <v>35000000</v>
      </c>
      <c r="O30" s="48">
        <v>35000000</v>
      </c>
      <c r="P30" s="48">
        <v>35000000</v>
      </c>
      <c r="Q30" s="44">
        <f t="shared" si="0"/>
        <v>20000000</v>
      </c>
      <c r="R30" s="44">
        <f>K30</f>
        <v>35000000</v>
      </c>
      <c r="S30" s="44">
        <f t="shared" si="11"/>
        <v>35000000</v>
      </c>
      <c r="T30" s="44">
        <f t="shared" si="11"/>
        <v>35000000</v>
      </c>
      <c r="U30" s="44">
        <f t="shared" ref="U30:U59" si="12">V30</f>
        <v>35000000</v>
      </c>
      <c r="V30" s="44">
        <f t="shared" si="7"/>
        <v>35000000</v>
      </c>
      <c r="W30" s="44">
        <f t="shared" ref="W30:W31" si="13">V30</f>
        <v>35000000</v>
      </c>
      <c r="X30" s="46">
        <v>1</v>
      </c>
      <c r="Y30" s="46">
        <v>1</v>
      </c>
      <c r="Z30" s="55" t="s">
        <v>176</v>
      </c>
      <c r="AA30" s="55" t="s">
        <v>164</v>
      </c>
      <c r="AB30" s="38" t="s">
        <v>80</v>
      </c>
      <c r="AC30" s="38" t="s">
        <v>177</v>
      </c>
      <c r="AD30" s="38" t="s">
        <v>178</v>
      </c>
      <c r="AE30" s="38" t="s">
        <v>179</v>
      </c>
      <c r="AF30" s="48">
        <v>30757.57</v>
      </c>
      <c r="AG30" s="48">
        <v>72000</v>
      </c>
      <c r="AH30" s="48">
        <v>672607.01</v>
      </c>
      <c r="AI30" s="38" t="s">
        <v>180</v>
      </c>
      <c r="AJ30" s="50">
        <f t="shared" si="8"/>
        <v>0</v>
      </c>
      <c r="AK30" s="50">
        <f t="shared" si="9"/>
        <v>0</v>
      </c>
      <c r="AL30" s="43"/>
      <c r="AM30" s="43"/>
      <c r="AN30" s="43">
        <f>322393.93+372393.93</f>
        <v>694787.86</v>
      </c>
      <c r="AO30" s="43"/>
      <c r="AP30" s="51" t="s">
        <v>67</v>
      </c>
      <c r="AQ30" s="51" t="s">
        <v>67</v>
      </c>
      <c r="AR30" s="91" t="s">
        <v>128</v>
      </c>
      <c r="AS30" s="51" t="s">
        <v>108</v>
      </c>
      <c r="AT30" s="51"/>
      <c r="AU30" s="51"/>
      <c r="AV30" s="51"/>
      <c r="AW30" s="51"/>
      <c r="AX30" s="51"/>
    </row>
    <row r="31" spans="1:51" s="53" customFormat="1" ht="150" hidden="1" customHeight="1" x14ac:dyDescent="0.25">
      <c r="A31" s="36"/>
      <c r="B31" s="38">
        <v>2010</v>
      </c>
      <c r="C31" s="38" t="s">
        <v>165</v>
      </c>
      <c r="D31" s="92" t="s">
        <v>181</v>
      </c>
      <c r="E31" s="38" t="s">
        <v>59</v>
      </c>
      <c r="F31" s="38" t="s">
        <v>80</v>
      </c>
      <c r="G31" s="90">
        <v>40422</v>
      </c>
      <c r="H31" s="90">
        <v>41153</v>
      </c>
      <c r="I31" s="84"/>
      <c r="J31" s="48">
        <v>0</v>
      </c>
      <c r="K31" s="41">
        <f>J31+L31+M31</f>
        <v>2015008.82</v>
      </c>
      <c r="L31" s="69"/>
      <c r="M31" s="69">
        <v>2015008.82</v>
      </c>
      <c r="N31" s="48">
        <v>2015008.82</v>
      </c>
      <c r="O31" s="48">
        <v>2015008.82</v>
      </c>
      <c r="P31" s="48"/>
      <c r="Q31" s="44">
        <f t="shared" si="0"/>
        <v>0</v>
      </c>
      <c r="R31" s="44">
        <f>K31</f>
        <v>2015008.82</v>
      </c>
      <c r="S31" s="44">
        <f t="shared" si="11"/>
        <v>2015008.82</v>
      </c>
      <c r="T31" s="44">
        <f t="shared" si="11"/>
        <v>2015008.82</v>
      </c>
      <c r="U31" s="44">
        <f t="shared" si="12"/>
        <v>0</v>
      </c>
      <c r="V31" s="44">
        <f t="shared" si="7"/>
        <v>0</v>
      </c>
      <c r="W31" s="44">
        <f t="shared" si="13"/>
        <v>0</v>
      </c>
      <c r="X31" s="45">
        <v>1</v>
      </c>
      <c r="Y31" s="46">
        <v>1</v>
      </c>
      <c r="Z31" s="55"/>
      <c r="AA31" s="55"/>
      <c r="AB31" s="38" t="s">
        <v>80</v>
      </c>
      <c r="AC31" s="38">
        <v>8417156010100</v>
      </c>
      <c r="AD31" s="38" t="s">
        <v>119</v>
      </c>
      <c r="AE31" s="38" t="s">
        <v>182</v>
      </c>
      <c r="AF31" s="48">
        <v>0</v>
      </c>
      <c r="AG31" s="48">
        <v>0</v>
      </c>
      <c r="AH31" s="48">
        <v>130955.86</v>
      </c>
      <c r="AI31" s="38" t="s">
        <v>180</v>
      </c>
      <c r="AJ31" s="50">
        <f t="shared" si="8"/>
        <v>0</v>
      </c>
      <c r="AK31" s="50">
        <f t="shared" si="9"/>
        <v>2015008.82</v>
      </c>
      <c r="AL31" s="43"/>
      <c r="AM31" s="43"/>
      <c r="AN31" s="43"/>
      <c r="AO31" s="43"/>
      <c r="AP31" s="51" t="s">
        <v>67</v>
      </c>
      <c r="AQ31" s="51" t="s">
        <v>67</v>
      </c>
      <c r="AR31" s="91" t="s">
        <v>128</v>
      </c>
      <c r="AS31" s="51" t="s">
        <v>108</v>
      </c>
      <c r="AT31" s="51"/>
      <c r="AU31" s="51"/>
      <c r="AV31" s="51"/>
      <c r="AW31" s="51"/>
      <c r="AX31" s="51"/>
    </row>
    <row r="32" spans="1:51" s="53" customFormat="1" ht="45" hidden="1" customHeight="1" x14ac:dyDescent="0.25">
      <c r="A32" s="54" t="s">
        <v>56</v>
      </c>
      <c r="B32" s="55">
        <v>2010</v>
      </c>
      <c r="C32" s="55" t="s">
        <v>70</v>
      </c>
      <c r="D32" s="98" t="s">
        <v>183</v>
      </c>
      <c r="E32" s="55" t="s">
        <v>59</v>
      </c>
      <c r="F32" s="55" t="s">
        <v>70</v>
      </c>
      <c r="G32" s="90">
        <v>40756</v>
      </c>
      <c r="H32" s="90">
        <v>41055</v>
      </c>
      <c r="I32" s="66"/>
      <c r="J32" s="48">
        <v>30000000</v>
      </c>
      <c r="K32" s="48">
        <f>J32+L32+M32</f>
        <v>30346583.640000001</v>
      </c>
      <c r="L32" s="69"/>
      <c r="M32" s="69">
        <v>346583.64</v>
      </c>
      <c r="N32" s="48">
        <v>30346583.640000001</v>
      </c>
      <c r="O32" s="62">
        <v>30346583.640000001</v>
      </c>
      <c r="P32" s="62">
        <v>30346583.640000001</v>
      </c>
      <c r="Q32" s="44">
        <f t="shared" si="0"/>
        <v>30000000</v>
      </c>
      <c r="R32" s="44">
        <f>Q32</f>
        <v>30000000</v>
      </c>
      <c r="S32" s="44">
        <f>Q32</f>
        <v>30000000</v>
      </c>
      <c r="T32" s="58"/>
      <c r="U32" s="58">
        <f>V32</f>
        <v>30000000</v>
      </c>
      <c r="V32" s="58">
        <f>Q32</f>
        <v>30000000</v>
      </c>
      <c r="W32" s="58">
        <f>V32</f>
        <v>30000000</v>
      </c>
      <c r="X32" s="46">
        <v>1</v>
      </c>
      <c r="Y32" s="46">
        <v>1</v>
      </c>
      <c r="Z32" s="55" t="s">
        <v>184</v>
      </c>
      <c r="AA32" s="55" t="s">
        <v>164</v>
      </c>
      <c r="AB32" s="38" t="s">
        <v>143</v>
      </c>
      <c r="AC32" s="38" t="s">
        <v>185</v>
      </c>
      <c r="AD32" s="38" t="s">
        <v>145</v>
      </c>
      <c r="AE32" s="38" t="s">
        <v>186</v>
      </c>
      <c r="AF32" s="48">
        <v>0.14000000000000001</v>
      </c>
      <c r="AG32" s="48">
        <v>2670.38</v>
      </c>
      <c r="AH32" s="48">
        <v>16281.5</v>
      </c>
      <c r="AI32" s="38" t="s">
        <v>187</v>
      </c>
      <c r="AJ32" s="50">
        <f t="shared" si="8"/>
        <v>0</v>
      </c>
      <c r="AK32" s="50">
        <f t="shared" si="9"/>
        <v>0</v>
      </c>
      <c r="AL32" s="43"/>
      <c r="AM32" s="43"/>
      <c r="AN32" s="43"/>
      <c r="AO32" s="43"/>
      <c r="AP32" s="51" t="s">
        <v>67</v>
      </c>
      <c r="AQ32" s="51" t="s">
        <v>67</v>
      </c>
      <c r="AR32" s="91" t="s">
        <v>128</v>
      </c>
      <c r="AS32" s="51" t="s">
        <v>108</v>
      </c>
      <c r="AT32" s="51"/>
      <c r="AU32" s="51"/>
      <c r="AV32" s="51"/>
      <c r="AW32" s="51"/>
      <c r="AX32" s="51"/>
    </row>
    <row r="33" spans="1:50" s="53" customFormat="1" ht="30" hidden="1" customHeight="1" x14ac:dyDescent="0.25">
      <c r="A33" s="65"/>
      <c r="B33" s="66"/>
      <c r="C33" s="66"/>
      <c r="D33" s="99"/>
      <c r="E33" s="66"/>
      <c r="F33" s="66"/>
      <c r="G33" s="84"/>
      <c r="H33" s="84"/>
      <c r="I33" s="66"/>
      <c r="J33" s="69"/>
      <c r="K33" s="69"/>
      <c r="L33" s="69"/>
      <c r="M33" s="69"/>
      <c r="N33" s="69">
        <v>343731.67</v>
      </c>
      <c r="O33" s="75"/>
      <c r="P33" s="75">
        <v>30346583.640000001</v>
      </c>
      <c r="Q33" s="70">
        <f t="shared" si="0"/>
        <v>0</v>
      </c>
      <c r="R33" s="70">
        <f t="shared" si="5"/>
        <v>0</v>
      </c>
      <c r="S33" s="70">
        <f t="shared" si="11"/>
        <v>343731.67</v>
      </c>
      <c r="T33" s="71"/>
      <c r="U33" s="71"/>
      <c r="V33" s="71"/>
      <c r="W33" s="71"/>
      <c r="X33" s="83">
        <v>1</v>
      </c>
      <c r="Y33" s="83">
        <v>1</v>
      </c>
      <c r="Z33" s="66"/>
      <c r="AA33" s="66"/>
      <c r="AB33" s="84"/>
      <c r="AC33" s="84"/>
      <c r="AD33" s="84"/>
      <c r="AE33" s="84"/>
      <c r="AF33" s="69"/>
      <c r="AG33" s="69"/>
      <c r="AH33" s="69"/>
      <c r="AI33" s="84" t="s">
        <v>188</v>
      </c>
      <c r="AJ33" s="84"/>
      <c r="AK33" s="84"/>
      <c r="AL33" s="43"/>
      <c r="AM33" s="43"/>
      <c r="AN33" s="43"/>
      <c r="AO33" s="43"/>
      <c r="AP33" s="85"/>
      <c r="AQ33" s="85"/>
      <c r="AR33" s="51"/>
      <c r="AS33" s="51"/>
      <c r="AT33" s="51"/>
      <c r="AU33" s="51"/>
      <c r="AV33" s="51"/>
      <c r="AW33" s="51"/>
      <c r="AX33" s="51"/>
    </row>
    <row r="34" spans="1:50" s="53" customFormat="1" ht="37.5" hidden="1" customHeight="1" x14ac:dyDescent="0.25">
      <c r="A34" s="36" t="s">
        <v>56</v>
      </c>
      <c r="B34" s="38">
        <v>2010</v>
      </c>
      <c r="C34" s="38" t="s">
        <v>87</v>
      </c>
      <c r="D34" s="92" t="s">
        <v>189</v>
      </c>
      <c r="E34" s="38" t="s">
        <v>59</v>
      </c>
      <c r="F34" s="38" t="s">
        <v>87</v>
      </c>
      <c r="G34" s="90">
        <v>40522</v>
      </c>
      <c r="H34" s="90">
        <v>40908</v>
      </c>
      <c r="I34" s="84"/>
      <c r="J34" s="48">
        <v>50000000</v>
      </c>
      <c r="K34" s="41">
        <v>50000000</v>
      </c>
      <c r="L34" s="69"/>
      <c r="M34" s="69"/>
      <c r="N34" s="48">
        <v>50000000</v>
      </c>
      <c r="O34" s="48">
        <v>49945101.710000001</v>
      </c>
      <c r="P34" s="48">
        <v>47812702.345039994</v>
      </c>
      <c r="Q34" s="44">
        <f t="shared" si="0"/>
        <v>50000000</v>
      </c>
      <c r="R34" s="44">
        <f t="shared" si="0"/>
        <v>50000000</v>
      </c>
      <c r="S34" s="44">
        <f t="shared" si="11"/>
        <v>50000000</v>
      </c>
      <c r="T34" s="44">
        <f t="shared" si="11"/>
        <v>49945101.710000001</v>
      </c>
      <c r="U34" s="44">
        <f t="shared" si="12"/>
        <v>47812702.345039994</v>
      </c>
      <c r="V34" s="44">
        <f t="shared" ref="V34:V61" si="14">P34</f>
        <v>47812702.345039994</v>
      </c>
      <c r="W34" s="44">
        <f>V34</f>
        <v>47812702.345039994</v>
      </c>
      <c r="X34" s="46">
        <v>1</v>
      </c>
      <c r="Y34" s="46">
        <v>0.95630000000000004</v>
      </c>
      <c r="Z34" s="38" t="s">
        <v>190</v>
      </c>
      <c r="AA34" s="38" t="s">
        <v>93</v>
      </c>
      <c r="AB34" s="38" t="s">
        <v>191</v>
      </c>
      <c r="AC34" s="38" t="s">
        <v>192</v>
      </c>
      <c r="AD34" s="38" t="s">
        <v>119</v>
      </c>
      <c r="AE34" s="38" t="s">
        <v>193</v>
      </c>
      <c r="AF34" s="48">
        <v>19.079999999999998</v>
      </c>
      <c r="AG34" s="48"/>
      <c r="AH34" s="48">
        <v>2215380.96</v>
      </c>
      <c r="AI34" s="38" t="s">
        <v>194</v>
      </c>
      <c r="AJ34" s="50">
        <f t="shared" ref="AJ34:AJ39" si="15">K34-O34</f>
        <v>54898.289999999106</v>
      </c>
      <c r="AK34" s="50">
        <f t="shared" ref="AK34:AK39" si="16">O34-P34</f>
        <v>2132399.3649600074</v>
      </c>
      <c r="AL34" s="43"/>
      <c r="AM34" s="43"/>
      <c r="AN34" s="43">
        <v>2184403.33</v>
      </c>
      <c r="AO34" s="43">
        <v>31127.18</v>
      </c>
      <c r="AP34" s="51" t="s">
        <v>67</v>
      </c>
      <c r="AQ34" s="51" t="s">
        <v>67</v>
      </c>
      <c r="AR34" s="91" t="s">
        <v>195</v>
      </c>
      <c r="AS34" s="51" t="s">
        <v>108</v>
      </c>
      <c r="AT34" s="51"/>
      <c r="AU34" s="51"/>
      <c r="AV34" s="51"/>
      <c r="AW34" s="51"/>
      <c r="AX34" s="51"/>
    </row>
    <row r="35" spans="1:50" s="53" customFormat="1" ht="60" hidden="1" customHeight="1" x14ac:dyDescent="0.25">
      <c r="A35" s="36" t="s">
        <v>56</v>
      </c>
      <c r="B35" s="38">
        <v>2010</v>
      </c>
      <c r="C35" s="38" t="s">
        <v>57</v>
      </c>
      <c r="D35" s="92" t="s">
        <v>196</v>
      </c>
      <c r="E35" s="38" t="s">
        <v>59</v>
      </c>
      <c r="F35" s="38" t="s">
        <v>57</v>
      </c>
      <c r="G35" s="90">
        <v>40817</v>
      </c>
      <c r="H35" s="90">
        <v>41035</v>
      </c>
      <c r="I35" s="84"/>
      <c r="J35" s="48">
        <v>86000000</v>
      </c>
      <c r="K35" s="48">
        <v>86000000</v>
      </c>
      <c r="L35" s="69"/>
      <c r="M35" s="69"/>
      <c r="N35" s="48">
        <v>86000000</v>
      </c>
      <c r="O35" s="48">
        <v>86000000</v>
      </c>
      <c r="P35" s="48">
        <v>83328280.709999993</v>
      </c>
      <c r="Q35" s="44">
        <f t="shared" si="0"/>
        <v>86000000</v>
      </c>
      <c r="R35" s="44">
        <f t="shared" si="0"/>
        <v>86000000</v>
      </c>
      <c r="S35" s="44">
        <f t="shared" si="11"/>
        <v>86000000</v>
      </c>
      <c r="T35" s="44">
        <f t="shared" si="11"/>
        <v>86000000</v>
      </c>
      <c r="U35" s="44">
        <f t="shared" si="12"/>
        <v>83328280.709999993</v>
      </c>
      <c r="V35" s="44">
        <f t="shared" si="14"/>
        <v>83328280.709999993</v>
      </c>
      <c r="W35" s="44">
        <f>V35</f>
        <v>83328280.709999993</v>
      </c>
      <c r="X35" s="46">
        <v>1</v>
      </c>
      <c r="Y35" s="46">
        <v>1</v>
      </c>
      <c r="Z35" s="38" t="s">
        <v>197</v>
      </c>
      <c r="AA35" s="38" t="s">
        <v>198</v>
      </c>
      <c r="AB35" s="38" t="s">
        <v>199</v>
      </c>
      <c r="AC35" s="38" t="s">
        <v>200</v>
      </c>
      <c r="AD35" s="38" t="s">
        <v>201</v>
      </c>
      <c r="AE35" s="38" t="s">
        <v>202</v>
      </c>
      <c r="AF35" s="48">
        <v>494.14</v>
      </c>
      <c r="AG35" s="48">
        <v>1256298.5799999998</v>
      </c>
      <c r="AH35" s="48">
        <v>58280.15</v>
      </c>
      <c r="AI35" s="38" t="s">
        <v>203</v>
      </c>
      <c r="AJ35" s="50">
        <f t="shared" si="15"/>
        <v>0</v>
      </c>
      <c r="AK35" s="50">
        <f t="shared" si="16"/>
        <v>2671719.2900000066</v>
      </c>
      <c r="AL35" s="43"/>
      <c r="AM35" s="43"/>
      <c r="AN35" s="43"/>
      <c r="AO35" s="43"/>
      <c r="AP35" s="51" t="s">
        <v>67</v>
      </c>
      <c r="AQ35" s="51" t="s">
        <v>67</v>
      </c>
      <c r="AR35" s="91" t="s">
        <v>128</v>
      </c>
      <c r="AS35" s="51" t="s">
        <v>108</v>
      </c>
      <c r="AT35" s="51"/>
      <c r="AU35" s="51"/>
      <c r="AV35" s="51"/>
      <c r="AW35" s="51"/>
      <c r="AX35" s="51"/>
    </row>
    <row r="36" spans="1:50" s="53" customFormat="1" ht="60" hidden="1" customHeight="1" x14ac:dyDescent="0.25">
      <c r="A36" s="36" t="s">
        <v>56</v>
      </c>
      <c r="B36" s="38">
        <v>2010</v>
      </c>
      <c r="C36" s="38" t="s">
        <v>57</v>
      </c>
      <c r="D36" s="92" t="s">
        <v>204</v>
      </c>
      <c r="E36" s="38" t="s">
        <v>59</v>
      </c>
      <c r="F36" s="38" t="s">
        <v>57</v>
      </c>
      <c r="G36" s="90">
        <v>40581</v>
      </c>
      <c r="H36" s="90">
        <v>40950</v>
      </c>
      <c r="I36" s="84"/>
      <c r="J36" s="48">
        <v>49000000</v>
      </c>
      <c r="K36" s="48">
        <v>49000000</v>
      </c>
      <c r="L36" s="69"/>
      <c r="M36" s="69"/>
      <c r="N36" s="48">
        <v>49000000</v>
      </c>
      <c r="O36" s="48">
        <v>49000000</v>
      </c>
      <c r="P36" s="48">
        <v>49000000</v>
      </c>
      <c r="Q36" s="44">
        <f t="shared" si="0"/>
        <v>49000000</v>
      </c>
      <c r="R36" s="44">
        <f t="shared" si="0"/>
        <v>49000000</v>
      </c>
      <c r="S36" s="44">
        <f t="shared" si="11"/>
        <v>49000000</v>
      </c>
      <c r="T36" s="44">
        <f t="shared" si="11"/>
        <v>49000000</v>
      </c>
      <c r="U36" s="44">
        <f t="shared" si="12"/>
        <v>49000000</v>
      </c>
      <c r="V36" s="44">
        <f t="shared" si="14"/>
        <v>49000000</v>
      </c>
      <c r="W36" s="44">
        <f t="shared" ref="W36:W59" si="17">V36</f>
        <v>49000000</v>
      </c>
      <c r="X36" s="46">
        <v>1</v>
      </c>
      <c r="Y36" s="46">
        <v>0.94</v>
      </c>
      <c r="Z36" s="38" t="s">
        <v>205</v>
      </c>
      <c r="AA36" s="38" t="s">
        <v>198</v>
      </c>
      <c r="AB36" s="38" t="s">
        <v>199</v>
      </c>
      <c r="AC36" s="38" t="s">
        <v>206</v>
      </c>
      <c r="AD36" s="38" t="s">
        <v>201</v>
      </c>
      <c r="AE36" s="38" t="s">
        <v>207</v>
      </c>
      <c r="AF36" s="48">
        <v>1865849.67</v>
      </c>
      <c r="AG36" s="48">
        <v>1769298.65</v>
      </c>
      <c r="AH36" s="48">
        <v>96551.020000000019</v>
      </c>
      <c r="AI36" s="38" t="s">
        <v>208</v>
      </c>
      <c r="AJ36" s="50">
        <f t="shared" si="15"/>
        <v>0</v>
      </c>
      <c r="AK36" s="50">
        <f t="shared" si="16"/>
        <v>0</v>
      </c>
      <c r="AL36" s="43"/>
      <c r="AM36" s="43"/>
      <c r="AN36" s="43"/>
      <c r="AO36" s="43">
        <v>121034.36</v>
      </c>
      <c r="AP36" s="51" t="s">
        <v>67</v>
      </c>
      <c r="AQ36" s="51" t="s">
        <v>67</v>
      </c>
      <c r="AR36" s="91" t="s">
        <v>128</v>
      </c>
      <c r="AS36" s="51" t="s">
        <v>108</v>
      </c>
      <c r="AT36" s="51"/>
      <c r="AU36" s="51"/>
      <c r="AV36" s="51"/>
      <c r="AW36" s="51"/>
      <c r="AX36" s="51"/>
    </row>
    <row r="37" spans="1:50" s="53" customFormat="1" ht="51.75" hidden="1" customHeight="1" x14ac:dyDescent="0.25">
      <c r="A37" s="36" t="s">
        <v>56</v>
      </c>
      <c r="B37" s="38">
        <v>2010</v>
      </c>
      <c r="C37" s="38" t="s">
        <v>57</v>
      </c>
      <c r="D37" s="92" t="s">
        <v>209</v>
      </c>
      <c r="E37" s="38" t="s">
        <v>89</v>
      </c>
      <c r="F37" s="38" t="s">
        <v>108</v>
      </c>
      <c r="G37" s="90">
        <v>41544</v>
      </c>
      <c r="H37" s="90">
        <v>41613</v>
      </c>
      <c r="I37" s="84"/>
      <c r="J37" s="48">
        <v>15000000</v>
      </c>
      <c r="K37" s="48">
        <v>15000000</v>
      </c>
      <c r="L37" s="69"/>
      <c r="M37" s="69"/>
      <c r="N37" s="48">
        <v>15000000</v>
      </c>
      <c r="O37" s="48">
        <v>14888440.879999999</v>
      </c>
      <c r="P37" s="48">
        <v>14888440.879999999</v>
      </c>
      <c r="Q37" s="44">
        <f t="shared" si="0"/>
        <v>15000000</v>
      </c>
      <c r="R37" s="44">
        <f t="shared" si="0"/>
        <v>15000000</v>
      </c>
      <c r="S37" s="44">
        <f t="shared" si="11"/>
        <v>15000000</v>
      </c>
      <c r="T37" s="44">
        <f t="shared" si="11"/>
        <v>14888440.879999999</v>
      </c>
      <c r="U37" s="44">
        <f t="shared" si="12"/>
        <v>14888440.879999999</v>
      </c>
      <c r="V37" s="44">
        <f t="shared" si="14"/>
        <v>14888440.879999999</v>
      </c>
      <c r="W37" s="44">
        <f t="shared" si="17"/>
        <v>14888440.879999999</v>
      </c>
      <c r="X37" s="46">
        <v>1</v>
      </c>
      <c r="Y37" s="46">
        <v>1</v>
      </c>
      <c r="Z37" s="38" t="s">
        <v>210</v>
      </c>
      <c r="AA37" s="38" t="s">
        <v>198</v>
      </c>
      <c r="AB37" s="38" t="s">
        <v>211</v>
      </c>
      <c r="AC37" s="38" t="s">
        <v>212</v>
      </c>
      <c r="AD37" s="38" t="s">
        <v>213</v>
      </c>
      <c r="AE37" s="38" t="s">
        <v>214</v>
      </c>
      <c r="AF37" s="48">
        <v>28.27</v>
      </c>
      <c r="AG37" s="48">
        <v>0</v>
      </c>
      <c r="AH37" s="48">
        <v>165851.51</v>
      </c>
      <c r="AI37" s="38"/>
      <c r="AJ37" s="50">
        <f t="shared" si="15"/>
        <v>111559.12000000104</v>
      </c>
      <c r="AK37" s="50">
        <f t="shared" si="16"/>
        <v>0</v>
      </c>
      <c r="AL37" s="43"/>
      <c r="AM37" s="43"/>
      <c r="AN37" s="43">
        <v>111559.12</v>
      </c>
      <c r="AO37" s="43">
        <v>36351.24</v>
      </c>
      <c r="AP37" s="51" t="s">
        <v>67</v>
      </c>
      <c r="AQ37" s="51" t="s">
        <v>67</v>
      </c>
      <c r="AR37" s="51" t="s">
        <v>68</v>
      </c>
      <c r="AS37" s="51"/>
      <c r="AT37" s="51" t="s">
        <v>69</v>
      </c>
      <c r="AU37" s="51" t="s">
        <v>69</v>
      </c>
      <c r="AV37" s="51"/>
      <c r="AW37" s="51"/>
      <c r="AX37" s="51"/>
    </row>
    <row r="38" spans="1:50" s="53" customFormat="1" ht="41.25" hidden="1" customHeight="1" x14ac:dyDescent="0.25">
      <c r="A38" s="36" t="s">
        <v>56</v>
      </c>
      <c r="B38" s="38">
        <v>2010</v>
      </c>
      <c r="C38" s="38" t="s">
        <v>57</v>
      </c>
      <c r="D38" s="92" t="s">
        <v>215</v>
      </c>
      <c r="E38" s="38" t="s">
        <v>89</v>
      </c>
      <c r="F38" s="38" t="s">
        <v>216</v>
      </c>
      <c r="G38" s="90">
        <v>40624</v>
      </c>
      <c r="H38" s="90">
        <v>41349</v>
      </c>
      <c r="I38" s="84"/>
      <c r="J38" s="48">
        <v>25920126</v>
      </c>
      <c r="K38" s="48">
        <v>25920126</v>
      </c>
      <c r="L38" s="69"/>
      <c r="M38" s="69"/>
      <c r="N38" s="48">
        <v>25920126</v>
      </c>
      <c r="O38" s="48">
        <v>25920125.990000006</v>
      </c>
      <c r="P38" s="48">
        <v>25526808.310000002</v>
      </c>
      <c r="Q38" s="44">
        <f t="shared" si="0"/>
        <v>25920126</v>
      </c>
      <c r="R38" s="44">
        <f t="shared" si="0"/>
        <v>25920126</v>
      </c>
      <c r="S38" s="44">
        <f t="shared" si="11"/>
        <v>25920126</v>
      </c>
      <c r="T38" s="44">
        <f t="shared" si="11"/>
        <v>25920125.990000006</v>
      </c>
      <c r="U38" s="44">
        <f t="shared" si="12"/>
        <v>25526808.310000002</v>
      </c>
      <c r="V38" s="44">
        <f t="shared" si="14"/>
        <v>25526808.310000002</v>
      </c>
      <c r="W38" s="44">
        <f t="shared" si="17"/>
        <v>25526808.310000002</v>
      </c>
      <c r="X38" s="97">
        <v>1</v>
      </c>
      <c r="Y38" s="100">
        <v>0.99929999999999997</v>
      </c>
      <c r="Z38" s="38" t="s">
        <v>217</v>
      </c>
      <c r="AA38" s="38" t="s">
        <v>198</v>
      </c>
      <c r="AB38" s="38" t="s">
        <v>211</v>
      </c>
      <c r="AC38" s="38" t="s">
        <v>218</v>
      </c>
      <c r="AD38" s="38" t="s">
        <v>219</v>
      </c>
      <c r="AE38" s="38" t="s">
        <v>220</v>
      </c>
      <c r="AF38" s="48">
        <v>240.47</v>
      </c>
      <c r="AG38" s="48">
        <v>0</v>
      </c>
      <c r="AH38" s="48">
        <v>1692713.66</v>
      </c>
      <c r="AI38" s="38"/>
      <c r="AJ38" s="50">
        <f t="shared" si="15"/>
        <v>9.9999941885471344E-3</v>
      </c>
      <c r="AK38" s="50">
        <f t="shared" si="16"/>
        <v>393317.68000000343</v>
      </c>
      <c r="AL38" s="43"/>
      <c r="AM38" s="43"/>
      <c r="AN38" s="43">
        <f>393317.68+750705.75</f>
        <v>1144023.43</v>
      </c>
      <c r="AO38" s="43"/>
      <c r="AP38" s="51" t="s">
        <v>67</v>
      </c>
      <c r="AQ38" s="51" t="s">
        <v>67</v>
      </c>
      <c r="AR38" s="51" t="s">
        <v>68</v>
      </c>
      <c r="AS38" s="51"/>
      <c r="AT38" s="51" t="s">
        <v>69</v>
      </c>
      <c r="AU38" s="51" t="s">
        <v>69</v>
      </c>
      <c r="AV38" s="51"/>
      <c r="AW38" s="51"/>
      <c r="AX38" s="51"/>
    </row>
    <row r="39" spans="1:50" s="53" customFormat="1" ht="90" hidden="1" customHeight="1" x14ac:dyDescent="0.25">
      <c r="A39" s="54" t="s">
        <v>56</v>
      </c>
      <c r="B39" s="55">
        <v>2010</v>
      </c>
      <c r="C39" s="55" t="s">
        <v>106</v>
      </c>
      <c r="D39" s="101" t="s">
        <v>221</v>
      </c>
      <c r="E39" s="55" t="s">
        <v>222</v>
      </c>
      <c r="F39" s="55" t="s">
        <v>108</v>
      </c>
      <c r="G39" s="90">
        <v>40730</v>
      </c>
      <c r="H39" s="90">
        <v>41227</v>
      </c>
      <c r="I39" s="66"/>
      <c r="J39" s="48">
        <v>12000000</v>
      </c>
      <c r="K39" s="41">
        <f>J39+L39+M39</f>
        <v>16000000</v>
      </c>
      <c r="L39" s="69"/>
      <c r="M39" s="69">
        <v>4000000</v>
      </c>
      <c r="N39" s="48">
        <f>12000000+4000000</f>
        <v>16000000</v>
      </c>
      <c r="O39" s="48">
        <v>15999793.970000001</v>
      </c>
      <c r="P39" s="48">
        <v>15999793.970000001</v>
      </c>
      <c r="Q39" s="44">
        <f t="shared" si="0"/>
        <v>12000000</v>
      </c>
      <c r="R39" s="44">
        <f t="shared" si="0"/>
        <v>16000000</v>
      </c>
      <c r="S39" s="44">
        <f t="shared" si="11"/>
        <v>16000000</v>
      </c>
      <c r="T39" s="44">
        <f t="shared" si="11"/>
        <v>15999793.970000001</v>
      </c>
      <c r="U39" s="44">
        <f t="shared" si="12"/>
        <v>15999793.970000001</v>
      </c>
      <c r="V39" s="44">
        <f t="shared" si="14"/>
        <v>15999793.970000001</v>
      </c>
      <c r="W39" s="44">
        <f t="shared" si="17"/>
        <v>15999793.970000001</v>
      </c>
      <c r="X39" s="46">
        <v>1</v>
      </c>
      <c r="Y39" s="46">
        <v>1</v>
      </c>
      <c r="Z39" s="55" t="s">
        <v>223</v>
      </c>
      <c r="AA39" s="55" t="s">
        <v>93</v>
      </c>
      <c r="AB39" s="55" t="s">
        <v>211</v>
      </c>
      <c r="AC39" s="55" t="s">
        <v>224</v>
      </c>
      <c r="AD39" s="55" t="s">
        <v>225</v>
      </c>
      <c r="AE39" s="55" t="s">
        <v>226</v>
      </c>
      <c r="AF39" s="62">
        <v>3.98</v>
      </c>
      <c r="AG39" s="62">
        <v>0</v>
      </c>
      <c r="AH39" s="62">
        <v>25270.07</v>
      </c>
      <c r="AI39" s="55"/>
      <c r="AJ39" s="50">
        <f t="shared" si="15"/>
        <v>206.02999999932945</v>
      </c>
      <c r="AK39" s="50">
        <f t="shared" si="16"/>
        <v>0</v>
      </c>
      <c r="AL39" s="43"/>
      <c r="AM39" s="43"/>
      <c r="AN39" s="43">
        <v>206</v>
      </c>
      <c r="AO39" s="43">
        <v>25110.99</v>
      </c>
      <c r="AP39" s="51" t="s">
        <v>67</v>
      </c>
      <c r="AQ39" s="51" t="s">
        <v>67</v>
      </c>
      <c r="AR39" s="51" t="s">
        <v>68</v>
      </c>
      <c r="AS39" s="51"/>
      <c r="AT39" s="51" t="s">
        <v>69</v>
      </c>
      <c r="AU39" s="51" t="s">
        <v>69</v>
      </c>
      <c r="AV39" s="51"/>
      <c r="AW39" s="51"/>
      <c r="AX39" s="51"/>
    </row>
    <row r="40" spans="1:50" s="53" customFormat="1" ht="29.25" hidden="1" customHeight="1" x14ac:dyDescent="0.25">
      <c r="A40" s="65"/>
      <c r="B40" s="66"/>
      <c r="C40" s="66"/>
      <c r="D40" s="102"/>
      <c r="E40" s="66"/>
      <c r="F40" s="66"/>
      <c r="G40" s="84"/>
      <c r="H40" s="84"/>
      <c r="I40" s="66"/>
      <c r="J40" s="69"/>
      <c r="K40" s="69">
        <v>4000000</v>
      </c>
      <c r="L40" s="69"/>
      <c r="M40" s="69">
        <v>4000000</v>
      </c>
      <c r="N40" s="69"/>
      <c r="O40" s="69"/>
      <c r="P40" s="69"/>
      <c r="Q40" s="70"/>
      <c r="R40" s="70">
        <f t="shared" si="5"/>
        <v>4000000</v>
      </c>
      <c r="S40" s="70">
        <f t="shared" si="11"/>
        <v>0</v>
      </c>
      <c r="T40" s="70">
        <f t="shared" si="11"/>
        <v>0</v>
      </c>
      <c r="U40" s="70">
        <f t="shared" si="12"/>
        <v>0</v>
      </c>
      <c r="V40" s="70">
        <f t="shared" si="14"/>
        <v>0</v>
      </c>
      <c r="W40" s="70">
        <f t="shared" si="17"/>
        <v>0</v>
      </c>
      <c r="X40" s="83">
        <v>1</v>
      </c>
      <c r="Y40" s="83">
        <v>1</v>
      </c>
      <c r="Z40" s="66"/>
      <c r="AA40" s="66"/>
      <c r="AB40" s="66"/>
      <c r="AC40" s="66"/>
      <c r="AD40" s="66"/>
      <c r="AE40" s="66"/>
      <c r="AF40" s="75"/>
      <c r="AG40" s="75"/>
      <c r="AH40" s="75"/>
      <c r="AI40" s="66"/>
      <c r="AJ40" s="84"/>
      <c r="AK40" s="84"/>
      <c r="AL40" s="43"/>
      <c r="AM40" s="43"/>
      <c r="AN40" s="43"/>
      <c r="AO40" s="43"/>
      <c r="AP40" s="85"/>
      <c r="AQ40" s="85"/>
      <c r="AR40" s="51"/>
      <c r="AS40" s="51"/>
      <c r="AT40" s="51"/>
      <c r="AU40" s="51"/>
      <c r="AV40" s="51"/>
      <c r="AW40" s="51"/>
      <c r="AX40" s="51"/>
    </row>
    <row r="41" spans="1:50" s="53" customFormat="1" ht="39" hidden="1" customHeight="1" x14ac:dyDescent="0.25">
      <c r="A41" s="36" t="s">
        <v>56</v>
      </c>
      <c r="B41" s="38">
        <v>2011</v>
      </c>
      <c r="C41" s="38" t="s">
        <v>167</v>
      </c>
      <c r="D41" s="92" t="s">
        <v>168</v>
      </c>
      <c r="E41" s="38" t="s">
        <v>59</v>
      </c>
      <c r="F41" s="38" t="s">
        <v>167</v>
      </c>
      <c r="G41" s="90">
        <v>40848</v>
      </c>
      <c r="H41" s="90">
        <v>40848</v>
      </c>
      <c r="I41" s="84"/>
      <c r="J41" s="48">
        <v>16000000</v>
      </c>
      <c r="K41" s="48">
        <v>31000000</v>
      </c>
      <c r="L41" s="69"/>
      <c r="M41" s="69"/>
      <c r="N41" s="48">
        <v>31000000</v>
      </c>
      <c r="O41" s="48">
        <f>4450512.92+26549487.08</f>
        <v>31000000</v>
      </c>
      <c r="P41" s="48">
        <v>31000000</v>
      </c>
      <c r="Q41" s="44">
        <f t="shared" ref="Q41:R59" si="18">J41</f>
        <v>16000000</v>
      </c>
      <c r="R41" s="44">
        <f t="shared" si="18"/>
        <v>31000000</v>
      </c>
      <c r="S41" s="44">
        <f t="shared" si="11"/>
        <v>31000000</v>
      </c>
      <c r="T41" s="44">
        <f t="shared" si="11"/>
        <v>31000000</v>
      </c>
      <c r="U41" s="44">
        <f t="shared" si="12"/>
        <v>31000000</v>
      </c>
      <c r="V41" s="44">
        <f t="shared" si="14"/>
        <v>31000000</v>
      </c>
      <c r="W41" s="44">
        <f t="shared" si="17"/>
        <v>31000000</v>
      </c>
      <c r="X41" s="46">
        <v>1</v>
      </c>
      <c r="Y41" s="46">
        <v>0.99990000000000001</v>
      </c>
      <c r="Z41" s="38" t="s">
        <v>227</v>
      </c>
      <c r="AA41" s="38" t="s">
        <v>170</v>
      </c>
      <c r="AB41" s="38" t="s">
        <v>171</v>
      </c>
      <c r="AC41" s="38">
        <v>7824885</v>
      </c>
      <c r="AD41" s="38" t="s">
        <v>172</v>
      </c>
      <c r="AE41" s="38" t="s">
        <v>228</v>
      </c>
      <c r="AF41" s="48">
        <v>27.19</v>
      </c>
      <c r="AG41" s="48">
        <v>0</v>
      </c>
      <c r="AH41" s="48">
        <v>3262408.3499999992</v>
      </c>
      <c r="AI41" s="38" t="s">
        <v>229</v>
      </c>
      <c r="AJ41" s="50">
        <f t="shared" ref="AJ41:AJ56" si="19">K41-O41</f>
        <v>0</v>
      </c>
      <c r="AK41" s="50">
        <f t="shared" ref="AK41:AK56" si="20">O41-P41</f>
        <v>0</v>
      </c>
      <c r="AL41" s="43"/>
      <c r="AM41" s="43"/>
      <c r="AN41" s="43"/>
      <c r="AO41" s="43"/>
      <c r="AP41" s="51" t="s">
        <v>67</v>
      </c>
      <c r="AQ41" s="51" t="s">
        <v>67</v>
      </c>
      <c r="AR41" s="91" t="s">
        <v>128</v>
      </c>
      <c r="AS41" s="51" t="s">
        <v>108</v>
      </c>
      <c r="AT41" s="51"/>
      <c r="AU41" s="51"/>
      <c r="AV41" s="51"/>
      <c r="AW41" s="51"/>
      <c r="AX41" s="51"/>
    </row>
    <row r="42" spans="1:50" s="53" customFormat="1" ht="51" hidden="1" customHeight="1" x14ac:dyDescent="0.25">
      <c r="A42" s="36" t="s">
        <v>56</v>
      </c>
      <c r="B42" s="38">
        <v>2011</v>
      </c>
      <c r="C42" s="38" t="s">
        <v>230</v>
      </c>
      <c r="D42" s="92" t="s">
        <v>175</v>
      </c>
      <c r="E42" s="38" t="s">
        <v>59</v>
      </c>
      <c r="F42" s="38" t="s">
        <v>80</v>
      </c>
      <c r="G42" s="103">
        <v>40422</v>
      </c>
      <c r="H42" s="103">
        <v>41153</v>
      </c>
      <c r="I42" s="84"/>
      <c r="J42" s="48">
        <v>32611786</v>
      </c>
      <c r="K42" s="48">
        <v>17611786</v>
      </c>
      <c r="L42" s="69"/>
      <c r="M42" s="69"/>
      <c r="N42" s="48">
        <v>17611786</v>
      </c>
      <c r="O42" s="48">
        <v>17611759.43</v>
      </c>
      <c r="P42" s="48">
        <v>17611759.43</v>
      </c>
      <c r="Q42" s="44">
        <f t="shared" si="18"/>
        <v>32611786</v>
      </c>
      <c r="R42" s="44">
        <f t="shared" si="18"/>
        <v>17611786</v>
      </c>
      <c r="S42" s="44">
        <f t="shared" si="11"/>
        <v>17611786</v>
      </c>
      <c r="T42" s="44">
        <f t="shared" si="11"/>
        <v>17611759.43</v>
      </c>
      <c r="U42" s="44">
        <f t="shared" si="12"/>
        <v>17611759.43</v>
      </c>
      <c r="V42" s="44">
        <f t="shared" si="14"/>
        <v>17611759.43</v>
      </c>
      <c r="W42" s="44">
        <f t="shared" si="17"/>
        <v>17611759.43</v>
      </c>
      <c r="X42" s="46">
        <v>1</v>
      </c>
      <c r="Y42" s="46">
        <v>1</v>
      </c>
      <c r="Z42" s="38" t="s">
        <v>231</v>
      </c>
      <c r="AA42" s="38" t="s">
        <v>232</v>
      </c>
      <c r="AB42" s="38" t="s">
        <v>80</v>
      </c>
      <c r="AC42" s="38" t="s">
        <v>233</v>
      </c>
      <c r="AD42" s="38" t="s">
        <v>178</v>
      </c>
      <c r="AE42" s="38" t="s">
        <v>179</v>
      </c>
      <c r="AF42" s="48">
        <v>0</v>
      </c>
      <c r="AG42" s="48">
        <v>0</v>
      </c>
      <c r="AH42" s="48">
        <v>0</v>
      </c>
      <c r="AI42" s="38" t="s">
        <v>234</v>
      </c>
      <c r="AJ42" s="50">
        <f t="shared" si="19"/>
        <v>26.570000000298023</v>
      </c>
      <c r="AK42" s="50">
        <f t="shared" si="20"/>
        <v>0</v>
      </c>
      <c r="AL42" s="43"/>
      <c r="AM42" s="43"/>
      <c r="AN42" s="43">
        <v>406377.1</v>
      </c>
      <c r="AO42" s="43"/>
      <c r="AP42" s="51" t="s">
        <v>67</v>
      </c>
      <c r="AQ42" s="51" t="s">
        <v>67</v>
      </c>
      <c r="AR42" s="91" t="s">
        <v>128</v>
      </c>
      <c r="AS42" s="51" t="s">
        <v>108</v>
      </c>
      <c r="AT42" s="51"/>
      <c r="AU42" s="51"/>
      <c r="AV42" s="51"/>
      <c r="AW42" s="51"/>
      <c r="AX42" s="51"/>
    </row>
    <row r="43" spans="1:50" s="53" customFormat="1" ht="27.75" hidden="1" customHeight="1" x14ac:dyDescent="0.25">
      <c r="A43" s="36" t="s">
        <v>56</v>
      </c>
      <c r="B43" s="38">
        <v>2011</v>
      </c>
      <c r="C43" s="38" t="s">
        <v>87</v>
      </c>
      <c r="D43" s="92" t="s">
        <v>235</v>
      </c>
      <c r="E43" s="38" t="s">
        <v>59</v>
      </c>
      <c r="F43" s="38" t="s">
        <v>87</v>
      </c>
      <c r="G43" s="90">
        <v>41180</v>
      </c>
      <c r="H43" s="90">
        <v>41343</v>
      </c>
      <c r="I43" s="84"/>
      <c r="J43" s="48">
        <v>0</v>
      </c>
      <c r="K43" s="48">
        <v>30000000</v>
      </c>
      <c r="L43" s="69"/>
      <c r="M43" s="69"/>
      <c r="N43" s="48">
        <v>30000000</v>
      </c>
      <c r="O43" s="48">
        <f>29390583.88+587391.16</f>
        <v>29977975.039999999</v>
      </c>
      <c r="P43" s="48">
        <v>29977975.039999999</v>
      </c>
      <c r="Q43" s="44">
        <f t="shared" si="18"/>
        <v>0</v>
      </c>
      <c r="R43" s="44">
        <f t="shared" si="18"/>
        <v>30000000</v>
      </c>
      <c r="S43" s="44">
        <f t="shared" si="11"/>
        <v>30000000</v>
      </c>
      <c r="T43" s="44">
        <f t="shared" si="11"/>
        <v>29977975.039999999</v>
      </c>
      <c r="U43" s="44">
        <f t="shared" si="12"/>
        <v>29977975.039999999</v>
      </c>
      <c r="V43" s="44">
        <f t="shared" si="14"/>
        <v>29977975.039999999</v>
      </c>
      <c r="W43" s="44">
        <f t="shared" si="17"/>
        <v>29977975.039999999</v>
      </c>
      <c r="X43" s="46">
        <v>1</v>
      </c>
      <c r="Y43" s="46">
        <v>1</v>
      </c>
      <c r="Z43" s="38" t="s">
        <v>236</v>
      </c>
      <c r="AA43" s="38" t="s">
        <v>93</v>
      </c>
      <c r="AB43" s="38" t="s">
        <v>117</v>
      </c>
      <c r="AC43" s="38" t="s">
        <v>118</v>
      </c>
      <c r="AD43" s="38" t="s">
        <v>119</v>
      </c>
      <c r="AE43" s="38" t="s">
        <v>120</v>
      </c>
      <c r="AF43" s="48">
        <v>8.86</v>
      </c>
      <c r="AG43" s="48">
        <v>0</v>
      </c>
      <c r="AH43" s="48">
        <v>1028487.41</v>
      </c>
      <c r="AI43" s="38" t="s">
        <v>237</v>
      </c>
      <c r="AJ43" s="50">
        <f t="shared" si="19"/>
        <v>22024.960000000894</v>
      </c>
      <c r="AK43" s="50">
        <f t="shared" si="20"/>
        <v>0</v>
      </c>
      <c r="AL43" s="43"/>
      <c r="AM43" s="43"/>
      <c r="AN43" s="43"/>
      <c r="AO43" s="43"/>
      <c r="AP43" s="51" t="s">
        <v>67</v>
      </c>
      <c r="AQ43" s="51" t="s">
        <v>67</v>
      </c>
      <c r="AR43" s="91" t="s">
        <v>128</v>
      </c>
      <c r="AS43" s="51" t="s">
        <v>108</v>
      </c>
      <c r="AT43" s="51"/>
      <c r="AU43" s="51"/>
      <c r="AV43" s="51"/>
      <c r="AW43" s="51"/>
      <c r="AX43" s="51"/>
    </row>
    <row r="44" spans="1:50" s="53" customFormat="1" ht="60" hidden="1" customHeight="1" x14ac:dyDescent="0.25">
      <c r="A44" s="36" t="s">
        <v>56</v>
      </c>
      <c r="B44" s="38">
        <v>2011</v>
      </c>
      <c r="C44" s="38" t="s">
        <v>70</v>
      </c>
      <c r="D44" s="92" t="s">
        <v>238</v>
      </c>
      <c r="E44" s="38" t="s">
        <v>59</v>
      </c>
      <c r="F44" s="38" t="s">
        <v>70</v>
      </c>
      <c r="G44" s="90">
        <v>41040</v>
      </c>
      <c r="H44" s="90">
        <v>41888</v>
      </c>
      <c r="I44" s="84"/>
      <c r="J44" s="48">
        <v>16000000</v>
      </c>
      <c r="K44" s="48">
        <v>56000000</v>
      </c>
      <c r="L44" s="69"/>
      <c r="M44" s="69"/>
      <c r="N44" s="48">
        <v>56000000</v>
      </c>
      <c r="O44" s="48">
        <v>55316481.82</v>
      </c>
      <c r="P44" s="48">
        <v>55316481.82</v>
      </c>
      <c r="Q44" s="44">
        <f t="shared" si="18"/>
        <v>16000000</v>
      </c>
      <c r="R44" s="44">
        <f t="shared" si="18"/>
        <v>56000000</v>
      </c>
      <c r="S44" s="44">
        <f t="shared" si="11"/>
        <v>56000000</v>
      </c>
      <c r="T44" s="44">
        <f t="shared" si="11"/>
        <v>55316481.82</v>
      </c>
      <c r="U44" s="44">
        <f t="shared" si="12"/>
        <v>55316481.82</v>
      </c>
      <c r="V44" s="44">
        <f t="shared" si="14"/>
        <v>55316481.82</v>
      </c>
      <c r="W44" s="44">
        <f t="shared" si="17"/>
        <v>55316481.82</v>
      </c>
      <c r="X44" s="46">
        <v>1</v>
      </c>
      <c r="Y44" s="46">
        <v>1</v>
      </c>
      <c r="Z44" s="38" t="s">
        <v>239</v>
      </c>
      <c r="AA44" s="38" t="s">
        <v>240</v>
      </c>
      <c r="AB44" s="38" t="s">
        <v>143</v>
      </c>
      <c r="AC44" s="38" t="s">
        <v>185</v>
      </c>
      <c r="AD44" s="38" t="s">
        <v>145</v>
      </c>
      <c r="AE44" s="38" t="s">
        <v>241</v>
      </c>
      <c r="AF44" s="48">
        <v>3172.85</v>
      </c>
      <c r="AG44" s="48">
        <v>0</v>
      </c>
      <c r="AH44" s="48">
        <v>3098956.5700000022</v>
      </c>
      <c r="AI44" s="38" t="s">
        <v>242</v>
      </c>
      <c r="AJ44" s="50">
        <f t="shared" si="19"/>
        <v>683518.1799999997</v>
      </c>
      <c r="AK44" s="50">
        <f t="shared" si="20"/>
        <v>0</v>
      </c>
      <c r="AL44" s="43"/>
      <c r="AM44" s="43"/>
      <c r="AN44" s="43"/>
      <c r="AO44" s="43"/>
      <c r="AP44" s="51" t="s">
        <v>67</v>
      </c>
      <c r="AQ44" s="51" t="s">
        <v>67</v>
      </c>
      <c r="AR44" s="91" t="s">
        <v>128</v>
      </c>
      <c r="AS44" s="51" t="s">
        <v>108</v>
      </c>
      <c r="AT44" s="51"/>
      <c r="AU44" s="51"/>
      <c r="AV44" s="51"/>
      <c r="AW44" s="51"/>
      <c r="AX44" s="51"/>
    </row>
    <row r="45" spans="1:50" s="53" customFormat="1" ht="60" hidden="1" customHeight="1" x14ac:dyDescent="0.25">
      <c r="A45" s="36" t="s">
        <v>56</v>
      </c>
      <c r="B45" s="38">
        <v>2011</v>
      </c>
      <c r="C45" s="38" t="s">
        <v>57</v>
      </c>
      <c r="D45" s="92" t="s">
        <v>243</v>
      </c>
      <c r="E45" s="38" t="s">
        <v>59</v>
      </c>
      <c r="F45" s="38" t="s">
        <v>57</v>
      </c>
      <c r="G45" s="90">
        <v>40945</v>
      </c>
      <c r="H45" s="90">
        <v>41333</v>
      </c>
      <c r="I45" s="84"/>
      <c r="J45" s="48">
        <v>40000000</v>
      </c>
      <c r="K45" s="41">
        <f>J45+L45+M45</f>
        <v>40000000</v>
      </c>
      <c r="L45" s="69"/>
      <c r="M45" s="69"/>
      <c r="N45" s="48">
        <v>40000000</v>
      </c>
      <c r="O45" s="48">
        <v>39950959.049999997</v>
      </c>
      <c r="P45" s="48">
        <v>39950959.049999997</v>
      </c>
      <c r="Q45" s="44">
        <f t="shared" si="18"/>
        <v>40000000</v>
      </c>
      <c r="R45" s="44">
        <f t="shared" si="18"/>
        <v>40000000</v>
      </c>
      <c r="S45" s="44">
        <f t="shared" si="11"/>
        <v>40000000</v>
      </c>
      <c r="T45" s="44">
        <f t="shared" si="11"/>
        <v>39950959.049999997</v>
      </c>
      <c r="U45" s="44">
        <f t="shared" si="12"/>
        <v>39950959.049999997</v>
      </c>
      <c r="V45" s="44">
        <f t="shared" si="14"/>
        <v>39950959.049999997</v>
      </c>
      <c r="W45" s="44">
        <f t="shared" si="17"/>
        <v>39950959.049999997</v>
      </c>
      <c r="X45" s="46">
        <v>1</v>
      </c>
      <c r="Y45" s="46">
        <v>1</v>
      </c>
      <c r="Z45" s="38" t="s">
        <v>244</v>
      </c>
      <c r="AA45" s="38" t="s">
        <v>198</v>
      </c>
      <c r="AB45" s="38" t="s">
        <v>199</v>
      </c>
      <c r="AC45" s="38" t="s">
        <v>245</v>
      </c>
      <c r="AD45" s="38" t="s">
        <v>246</v>
      </c>
      <c r="AE45" s="38" t="s">
        <v>247</v>
      </c>
      <c r="AF45" s="48">
        <v>71203.69</v>
      </c>
      <c r="AG45" s="48">
        <v>0</v>
      </c>
      <c r="AH45" s="48">
        <v>49040.95</v>
      </c>
      <c r="AI45" s="38" t="s">
        <v>248</v>
      </c>
      <c r="AJ45" s="50">
        <f t="shared" si="19"/>
        <v>49040.95000000298</v>
      </c>
      <c r="AK45" s="50">
        <f t="shared" si="20"/>
        <v>0</v>
      </c>
      <c r="AL45" s="43"/>
      <c r="AM45" s="43"/>
      <c r="AN45" s="43"/>
      <c r="AO45" s="43"/>
      <c r="AP45" s="51" t="s">
        <v>67</v>
      </c>
      <c r="AQ45" s="51" t="s">
        <v>67</v>
      </c>
      <c r="AR45" s="51" t="s">
        <v>68</v>
      </c>
      <c r="AS45" s="51"/>
      <c r="AT45" s="52" t="s">
        <v>69</v>
      </c>
      <c r="AU45" s="52" t="s">
        <v>69</v>
      </c>
      <c r="AV45" s="51"/>
      <c r="AW45" s="51"/>
      <c r="AX45" s="51"/>
    </row>
    <row r="46" spans="1:50" s="53" customFormat="1" ht="60" hidden="1" customHeight="1" x14ac:dyDescent="0.25">
      <c r="A46" s="36" t="s">
        <v>56</v>
      </c>
      <c r="B46" s="38">
        <v>2011</v>
      </c>
      <c r="C46" s="38" t="s">
        <v>57</v>
      </c>
      <c r="D46" s="92" t="s">
        <v>249</v>
      </c>
      <c r="E46" s="38" t="s">
        <v>59</v>
      </c>
      <c r="F46" s="38" t="s">
        <v>57</v>
      </c>
      <c r="G46" s="90">
        <v>40945</v>
      </c>
      <c r="H46" s="90">
        <v>41678</v>
      </c>
      <c r="I46" s="84"/>
      <c r="J46" s="48">
        <v>46000000</v>
      </c>
      <c r="K46" s="41">
        <f>J46+L46+M46</f>
        <v>46000000</v>
      </c>
      <c r="L46" s="69"/>
      <c r="M46" s="69"/>
      <c r="N46" s="48">
        <v>46000000</v>
      </c>
      <c r="O46" s="48">
        <v>46000000</v>
      </c>
      <c r="P46" s="48">
        <v>46000000</v>
      </c>
      <c r="Q46" s="44">
        <f t="shared" si="18"/>
        <v>46000000</v>
      </c>
      <c r="R46" s="44">
        <f t="shared" si="18"/>
        <v>46000000</v>
      </c>
      <c r="S46" s="44">
        <f t="shared" si="11"/>
        <v>46000000</v>
      </c>
      <c r="T46" s="44">
        <f t="shared" si="11"/>
        <v>46000000</v>
      </c>
      <c r="U46" s="44">
        <f t="shared" si="12"/>
        <v>46000000</v>
      </c>
      <c r="V46" s="44">
        <f t="shared" si="14"/>
        <v>46000000</v>
      </c>
      <c r="W46" s="44">
        <f t="shared" si="17"/>
        <v>46000000</v>
      </c>
      <c r="X46" s="46">
        <v>1</v>
      </c>
      <c r="Y46" s="46">
        <v>1</v>
      </c>
      <c r="Z46" s="38" t="s">
        <v>250</v>
      </c>
      <c r="AA46" s="38" t="s">
        <v>198</v>
      </c>
      <c r="AB46" s="38" t="s">
        <v>199</v>
      </c>
      <c r="AC46" s="38" t="s">
        <v>251</v>
      </c>
      <c r="AD46" s="38" t="s">
        <v>252</v>
      </c>
      <c r="AE46" s="38" t="s">
        <v>253</v>
      </c>
      <c r="AF46" s="48">
        <v>65428.72</v>
      </c>
      <c r="AG46" s="48">
        <v>0</v>
      </c>
      <c r="AH46" s="48">
        <v>86242.52</v>
      </c>
      <c r="AI46" s="38" t="s">
        <v>248</v>
      </c>
      <c r="AJ46" s="50">
        <f t="shared" si="19"/>
        <v>0</v>
      </c>
      <c r="AK46" s="50">
        <f t="shared" si="20"/>
        <v>0</v>
      </c>
      <c r="AL46" s="43"/>
      <c r="AM46" s="43"/>
      <c r="AN46" s="43"/>
      <c r="AO46" s="43"/>
      <c r="AP46" s="51" t="s">
        <v>67</v>
      </c>
      <c r="AQ46" s="51" t="s">
        <v>67</v>
      </c>
      <c r="AR46" s="51" t="s">
        <v>68</v>
      </c>
      <c r="AS46" s="51"/>
      <c r="AT46" s="52" t="s">
        <v>69</v>
      </c>
      <c r="AU46" s="52" t="s">
        <v>69</v>
      </c>
      <c r="AV46" s="51"/>
      <c r="AW46" s="51"/>
      <c r="AX46" s="51"/>
    </row>
    <row r="47" spans="1:50" s="53" customFormat="1" ht="48" hidden="1" customHeight="1" x14ac:dyDescent="0.25">
      <c r="A47" s="36" t="s">
        <v>56</v>
      </c>
      <c r="B47" s="38">
        <v>2011</v>
      </c>
      <c r="C47" s="38" t="s">
        <v>87</v>
      </c>
      <c r="D47" s="92" t="s">
        <v>254</v>
      </c>
      <c r="E47" s="38" t="s">
        <v>59</v>
      </c>
      <c r="F47" s="38" t="s">
        <v>87</v>
      </c>
      <c r="G47" s="90">
        <v>40999</v>
      </c>
      <c r="H47" s="90">
        <v>41148</v>
      </c>
      <c r="I47" s="84"/>
      <c r="J47" s="48">
        <v>190000000</v>
      </c>
      <c r="K47" s="41">
        <v>120000000</v>
      </c>
      <c r="L47" s="69"/>
      <c r="M47" s="69"/>
      <c r="N47" s="48">
        <v>120000000</v>
      </c>
      <c r="O47" s="48">
        <v>120000000</v>
      </c>
      <c r="P47" s="48">
        <v>107820599.93000001</v>
      </c>
      <c r="Q47" s="44">
        <f t="shared" si="18"/>
        <v>190000000</v>
      </c>
      <c r="R47" s="44">
        <v>120000000</v>
      </c>
      <c r="S47" s="44">
        <f t="shared" si="11"/>
        <v>120000000</v>
      </c>
      <c r="T47" s="44">
        <f t="shared" si="11"/>
        <v>120000000</v>
      </c>
      <c r="U47" s="44">
        <f t="shared" si="12"/>
        <v>107820599.93000001</v>
      </c>
      <c r="V47" s="44">
        <f t="shared" si="14"/>
        <v>107820599.93000001</v>
      </c>
      <c r="W47" s="44">
        <f t="shared" si="17"/>
        <v>107820599.93000001</v>
      </c>
      <c r="X47" s="46">
        <v>1</v>
      </c>
      <c r="Y47" s="46">
        <v>0.95899999999999996</v>
      </c>
      <c r="Z47" s="38" t="s">
        <v>255</v>
      </c>
      <c r="AA47" s="38" t="s">
        <v>93</v>
      </c>
      <c r="AB47" s="38" t="s">
        <v>117</v>
      </c>
      <c r="AC47" s="38" t="s">
        <v>256</v>
      </c>
      <c r="AD47" s="38" t="s">
        <v>257</v>
      </c>
      <c r="AE47" s="38" t="s">
        <v>258</v>
      </c>
      <c r="AF47" s="48">
        <v>102.51</v>
      </c>
      <c r="AG47" s="48"/>
      <c r="AH47" s="48">
        <v>12300802.640000001</v>
      </c>
      <c r="AI47" s="38"/>
      <c r="AJ47" s="50">
        <f t="shared" si="19"/>
        <v>0</v>
      </c>
      <c r="AK47" s="50">
        <f t="shared" si="20"/>
        <v>12179400.069999993</v>
      </c>
      <c r="AL47" s="43"/>
      <c r="AM47" s="43"/>
      <c r="AN47" s="43">
        <v>12179400.15</v>
      </c>
      <c r="AO47" s="43">
        <v>8285.7800000000007</v>
      </c>
      <c r="AP47" s="51" t="s">
        <v>67</v>
      </c>
      <c r="AQ47" s="51" t="s">
        <v>67</v>
      </c>
      <c r="AR47" s="91" t="s">
        <v>128</v>
      </c>
      <c r="AS47" s="51" t="s">
        <v>108</v>
      </c>
      <c r="AT47" s="51"/>
      <c r="AU47" s="51"/>
      <c r="AV47" s="51"/>
      <c r="AW47" s="51"/>
      <c r="AX47" s="51"/>
    </row>
    <row r="48" spans="1:50" s="53" customFormat="1" ht="50.25" hidden="1" customHeight="1" x14ac:dyDescent="0.25">
      <c r="A48" s="36" t="s">
        <v>56</v>
      </c>
      <c r="B48" s="38">
        <v>2011</v>
      </c>
      <c r="C48" s="38" t="s">
        <v>106</v>
      </c>
      <c r="D48" s="92" t="s">
        <v>259</v>
      </c>
      <c r="E48" s="38" t="s">
        <v>89</v>
      </c>
      <c r="F48" s="38" t="s">
        <v>216</v>
      </c>
      <c r="G48" s="90">
        <v>40995</v>
      </c>
      <c r="H48" s="90">
        <v>41575</v>
      </c>
      <c r="I48" s="84"/>
      <c r="J48" s="48">
        <v>4000000</v>
      </c>
      <c r="K48" s="41">
        <f>J48+L48+M48</f>
        <v>4000000</v>
      </c>
      <c r="L48" s="69"/>
      <c r="M48" s="69"/>
      <c r="N48" s="48">
        <v>4000000</v>
      </c>
      <c r="O48" s="48">
        <v>3994400</v>
      </c>
      <c r="P48" s="48">
        <v>3994400</v>
      </c>
      <c r="Q48" s="44">
        <f t="shared" si="18"/>
        <v>4000000</v>
      </c>
      <c r="R48" s="44">
        <f t="shared" si="18"/>
        <v>4000000</v>
      </c>
      <c r="S48" s="44">
        <f t="shared" si="11"/>
        <v>4000000</v>
      </c>
      <c r="T48" s="44">
        <f t="shared" si="11"/>
        <v>3994400</v>
      </c>
      <c r="U48" s="44">
        <f t="shared" si="12"/>
        <v>3994400</v>
      </c>
      <c r="V48" s="44">
        <f t="shared" si="14"/>
        <v>3994400</v>
      </c>
      <c r="W48" s="44">
        <f t="shared" si="17"/>
        <v>3994400</v>
      </c>
      <c r="X48" s="46">
        <v>0.99860000000000004</v>
      </c>
      <c r="Y48" s="46">
        <v>1</v>
      </c>
      <c r="Z48" s="38" t="s">
        <v>260</v>
      </c>
      <c r="AA48" s="38" t="s">
        <v>198</v>
      </c>
      <c r="AB48" s="38" t="s">
        <v>108</v>
      </c>
      <c r="AC48" s="38">
        <v>1901637401</v>
      </c>
      <c r="AD48" s="38" t="s">
        <v>261</v>
      </c>
      <c r="AE48" s="38"/>
      <c r="AF48" s="48">
        <v>1.98</v>
      </c>
      <c r="AG48" s="48">
        <v>0</v>
      </c>
      <c r="AH48" s="48">
        <v>23043.59</v>
      </c>
      <c r="AI48" s="38"/>
      <c r="AJ48" s="50">
        <f t="shared" si="19"/>
        <v>5600</v>
      </c>
      <c r="AK48" s="50">
        <f t="shared" si="20"/>
        <v>0</v>
      </c>
      <c r="AL48" s="43"/>
      <c r="AM48" s="43"/>
      <c r="AN48" s="43"/>
      <c r="AO48" s="43"/>
      <c r="AP48" s="51" t="s">
        <v>67</v>
      </c>
      <c r="AQ48" s="51" t="s">
        <v>67</v>
      </c>
      <c r="AR48" s="51" t="s">
        <v>68</v>
      </c>
      <c r="AS48" s="51"/>
      <c r="AT48" s="51" t="s">
        <v>69</v>
      </c>
      <c r="AU48" s="51" t="s">
        <v>69</v>
      </c>
      <c r="AV48" s="51"/>
      <c r="AW48" s="51"/>
      <c r="AX48" s="51"/>
    </row>
    <row r="49" spans="1:50" s="53" customFormat="1" ht="60" customHeight="1" x14ac:dyDescent="0.25">
      <c r="A49" s="36" t="s">
        <v>56</v>
      </c>
      <c r="B49" s="38">
        <v>2012</v>
      </c>
      <c r="C49" s="38" t="s">
        <v>165</v>
      </c>
      <c r="D49" s="92" t="s">
        <v>262</v>
      </c>
      <c r="E49" s="38" t="s">
        <v>59</v>
      </c>
      <c r="F49" s="38" t="s">
        <v>80</v>
      </c>
      <c r="G49" s="90">
        <v>40848</v>
      </c>
      <c r="H49" s="90">
        <v>41122</v>
      </c>
      <c r="I49" s="84"/>
      <c r="J49" s="48">
        <v>3621527.3</v>
      </c>
      <c r="K49" s="48">
        <v>3621527.3</v>
      </c>
      <c r="L49" s="69"/>
      <c r="M49" s="69"/>
      <c r="N49" s="48">
        <v>3621527.3</v>
      </c>
      <c r="O49" s="48">
        <v>3621554</v>
      </c>
      <c r="P49" s="48">
        <v>3621553.94</v>
      </c>
      <c r="Q49" s="44">
        <f t="shared" si="18"/>
        <v>3621527.3</v>
      </c>
      <c r="R49" s="44">
        <f t="shared" si="18"/>
        <v>3621527.3</v>
      </c>
      <c r="S49" s="44">
        <f t="shared" si="11"/>
        <v>3621527.3</v>
      </c>
      <c r="T49" s="44">
        <f t="shared" si="11"/>
        <v>3621554</v>
      </c>
      <c r="U49" s="44">
        <f t="shared" si="12"/>
        <v>3621553.94</v>
      </c>
      <c r="V49" s="44">
        <f t="shared" si="14"/>
        <v>3621553.94</v>
      </c>
      <c r="W49" s="44">
        <f t="shared" si="17"/>
        <v>3621553.94</v>
      </c>
      <c r="X49" s="46">
        <v>1</v>
      </c>
      <c r="Y49" s="46">
        <v>1</v>
      </c>
      <c r="Z49" s="38" t="s">
        <v>263</v>
      </c>
      <c r="AA49" s="38" t="s">
        <v>170</v>
      </c>
      <c r="AB49" s="38" t="s">
        <v>80</v>
      </c>
      <c r="AC49" s="38" t="s">
        <v>233</v>
      </c>
      <c r="AD49" s="38" t="s">
        <v>178</v>
      </c>
      <c r="AE49" s="38" t="s">
        <v>179</v>
      </c>
      <c r="AF49" s="48">
        <v>0</v>
      </c>
      <c r="AG49" s="48">
        <v>26.64</v>
      </c>
      <c r="AH49" s="48">
        <v>0</v>
      </c>
      <c r="AI49" s="38" t="s">
        <v>264</v>
      </c>
      <c r="AJ49" s="50">
        <f t="shared" si="19"/>
        <v>-26.700000000186265</v>
      </c>
      <c r="AK49" s="50">
        <f t="shared" si="20"/>
        <v>6.0000000055879354E-2</v>
      </c>
      <c r="AL49" s="43"/>
      <c r="AM49" s="43"/>
      <c r="AN49" s="43"/>
      <c r="AO49" s="43"/>
      <c r="AP49" s="51" t="s">
        <v>67</v>
      </c>
      <c r="AQ49" s="51" t="s">
        <v>67</v>
      </c>
      <c r="AR49" s="91" t="s">
        <v>265</v>
      </c>
      <c r="AS49" s="51" t="s">
        <v>108</v>
      </c>
      <c r="AT49" s="51"/>
      <c r="AU49" s="51"/>
      <c r="AV49" s="51"/>
      <c r="AW49" s="51"/>
      <c r="AX49" s="51"/>
    </row>
    <row r="50" spans="1:50" s="53" customFormat="1" ht="33.75" customHeight="1" x14ac:dyDescent="0.25">
      <c r="A50" s="36" t="s">
        <v>56</v>
      </c>
      <c r="B50" s="38">
        <v>2012</v>
      </c>
      <c r="C50" s="38" t="s">
        <v>87</v>
      </c>
      <c r="D50" s="92" t="s">
        <v>266</v>
      </c>
      <c r="E50" s="38" t="s">
        <v>59</v>
      </c>
      <c r="F50" s="38" t="s">
        <v>87</v>
      </c>
      <c r="G50" s="90">
        <v>41169</v>
      </c>
      <c r="H50" s="90">
        <v>41483</v>
      </c>
      <c r="I50" s="84"/>
      <c r="J50" s="48">
        <v>60000000</v>
      </c>
      <c r="K50" s="48">
        <v>60000000</v>
      </c>
      <c r="L50" s="69"/>
      <c r="M50" s="69"/>
      <c r="N50" s="48">
        <v>60000000</v>
      </c>
      <c r="O50" s="48">
        <f>57990843.48+1159816.87</f>
        <v>59150660.349999994</v>
      </c>
      <c r="P50" s="48">
        <f>57990843.48+1159816.87</f>
        <v>59150660.349999994</v>
      </c>
      <c r="Q50" s="44">
        <f t="shared" si="18"/>
        <v>60000000</v>
      </c>
      <c r="R50" s="44">
        <f t="shared" si="18"/>
        <v>60000000</v>
      </c>
      <c r="S50" s="44">
        <f t="shared" si="11"/>
        <v>60000000</v>
      </c>
      <c r="T50" s="44">
        <f t="shared" si="11"/>
        <v>59150660.349999994</v>
      </c>
      <c r="U50" s="44">
        <f t="shared" si="12"/>
        <v>59150660.349999994</v>
      </c>
      <c r="V50" s="44">
        <f t="shared" si="14"/>
        <v>59150660.349999994</v>
      </c>
      <c r="W50" s="44">
        <f t="shared" si="17"/>
        <v>59150660.349999994</v>
      </c>
      <c r="X50" s="46">
        <v>1</v>
      </c>
      <c r="Y50" s="46">
        <v>1</v>
      </c>
      <c r="Z50" s="38" t="s">
        <v>267</v>
      </c>
      <c r="AA50" s="38" t="s">
        <v>93</v>
      </c>
      <c r="AB50" s="38" t="s">
        <v>117</v>
      </c>
      <c r="AC50" s="38" t="s">
        <v>126</v>
      </c>
      <c r="AD50" s="38" t="s">
        <v>119</v>
      </c>
      <c r="AE50" s="38" t="s">
        <v>127</v>
      </c>
      <c r="AF50" s="48">
        <v>462.54</v>
      </c>
      <c r="AG50" s="48">
        <v>3334.83</v>
      </c>
      <c r="AH50" s="88"/>
      <c r="AI50" s="38" t="s">
        <v>268</v>
      </c>
      <c r="AJ50" s="50">
        <f t="shared" si="19"/>
        <v>849339.65000000596</v>
      </c>
      <c r="AK50" s="50">
        <f t="shared" si="20"/>
        <v>0</v>
      </c>
      <c r="AL50" s="43"/>
      <c r="AM50" s="43"/>
      <c r="AN50" s="43"/>
      <c r="AO50" s="43"/>
      <c r="AP50" s="51" t="s">
        <v>67</v>
      </c>
      <c r="AQ50" s="51" t="s">
        <v>67</v>
      </c>
      <c r="AR50" s="91" t="s">
        <v>128</v>
      </c>
      <c r="AS50" s="51" t="s">
        <v>108</v>
      </c>
      <c r="AT50" s="51"/>
      <c r="AU50" s="51"/>
      <c r="AV50" s="51"/>
      <c r="AW50" s="51"/>
      <c r="AX50" s="51"/>
    </row>
    <row r="51" spans="1:50" s="53" customFormat="1" ht="60" customHeight="1" x14ac:dyDescent="0.25">
      <c r="A51" s="36" t="s">
        <v>56</v>
      </c>
      <c r="B51" s="38">
        <v>2012</v>
      </c>
      <c r="C51" s="38" t="s">
        <v>70</v>
      </c>
      <c r="D51" s="92" t="s">
        <v>269</v>
      </c>
      <c r="E51" s="38" t="s">
        <v>59</v>
      </c>
      <c r="F51" s="38" t="s">
        <v>70</v>
      </c>
      <c r="G51" s="90">
        <v>41708</v>
      </c>
      <c r="H51" s="90" t="s">
        <v>270</v>
      </c>
      <c r="I51" s="84"/>
      <c r="J51" s="48">
        <v>20000000</v>
      </c>
      <c r="K51" s="48">
        <v>20000000</v>
      </c>
      <c r="L51" s="69"/>
      <c r="M51" s="69"/>
      <c r="N51" s="48">
        <v>20000000</v>
      </c>
      <c r="O51" s="48">
        <v>17297153.489999998</v>
      </c>
      <c r="P51" s="48">
        <v>17150196.379999999</v>
      </c>
      <c r="Q51" s="44">
        <f t="shared" si="18"/>
        <v>20000000</v>
      </c>
      <c r="R51" s="44">
        <f t="shared" si="18"/>
        <v>20000000</v>
      </c>
      <c r="S51" s="44">
        <f t="shared" si="11"/>
        <v>20000000</v>
      </c>
      <c r="T51" s="44">
        <f t="shared" si="11"/>
        <v>17297153.489999998</v>
      </c>
      <c r="U51" s="44">
        <f t="shared" si="12"/>
        <v>17150196.379999999</v>
      </c>
      <c r="V51" s="44">
        <f t="shared" si="14"/>
        <v>17150196.379999999</v>
      </c>
      <c r="W51" s="44">
        <f t="shared" si="17"/>
        <v>17150196.379999999</v>
      </c>
      <c r="X51" s="46">
        <v>0.98</v>
      </c>
      <c r="Y51" s="46">
        <v>0.73050000000000004</v>
      </c>
      <c r="Z51" s="38" t="s">
        <v>271</v>
      </c>
      <c r="AA51" s="38" t="s">
        <v>240</v>
      </c>
      <c r="AB51" s="38" t="s">
        <v>143</v>
      </c>
      <c r="AC51" s="38" t="s">
        <v>185</v>
      </c>
      <c r="AD51" s="38" t="s">
        <v>145</v>
      </c>
      <c r="AE51" s="38" t="s">
        <v>241</v>
      </c>
      <c r="AF51" s="48">
        <v>64.3</v>
      </c>
      <c r="AG51" s="48"/>
      <c r="AH51" s="48">
        <v>6738239.6500000004</v>
      </c>
      <c r="AI51" s="38" t="s">
        <v>272</v>
      </c>
      <c r="AJ51" s="50">
        <f t="shared" si="19"/>
        <v>2702846.5100000016</v>
      </c>
      <c r="AK51" s="50">
        <f t="shared" si="20"/>
        <v>146957.1099999994</v>
      </c>
      <c r="AL51" s="43"/>
      <c r="AM51" s="43"/>
      <c r="AN51" s="43"/>
      <c r="AO51" s="43"/>
      <c r="AP51" s="51" t="s">
        <v>273</v>
      </c>
      <c r="AQ51" s="51" t="s">
        <v>273</v>
      </c>
      <c r="AR51" s="91" t="s">
        <v>128</v>
      </c>
      <c r="AS51" s="51" t="s">
        <v>108</v>
      </c>
      <c r="AT51" s="51"/>
      <c r="AU51" s="51"/>
      <c r="AV51" s="51"/>
      <c r="AW51" s="51"/>
      <c r="AX51" s="51"/>
    </row>
    <row r="52" spans="1:50" s="53" customFormat="1" ht="37.5" customHeight="1" x14ac:dyDescent="0.25">
      <c r="A52" s="36" t="s">
        <v>56</v>
      </c>
      <c r="B52" s="38">
        <v>2012</v>
      </c>
      <c r="C52" s="38" t="s">
        <v>167</v>
      </c>
      <c r="D52" s="92" t="s">
        <v>274</v>
      </c>
      <c r="E52" s="38" t="s">
        <v>59</v>
      </c>
      <c r="F52" s="38" t="s">
        <v>167</v>
      </c>
      <c r="G52" s="90">
        <v>41327</v>
      </c>
      <c r="H52" s="90">
        <v>41543</v>
      </c>
      <c r="I52" s="84"/>
      <c r="J52" s="48">
        <v>6000000</v>
      </c>
      <c r="K52" s="48">
        <v>6000000</v>
      </c>
      <c r="L52" s="69"/>
      <c r="M52" s="69"/>
      <c r="N52" s="48">
        <v>6000000</v>
      </c>
      <c r="O52" s="48">
        <f>1483528.38+4491099.74</f>
        <v>5974628.1200000001</v>
      </c>
      <c r="P52" s="48">
        <f>1483528.38+3491099.73</f>
        <v>4974628.1099999994</v>
      </c>
      <c r="Q52" s="44">
        <f t="shared" si="18"/>
        <v>6000000</v>
      </c>
      <c r="R52" s="44">
        <f t="shared" si="18"/>
        <v>6000000</v>
      </c>
      <c r="S52" s="44">
        <f t="shared" si="11"/>
        <v>6000000</v>
      </c>
      <c r="T52" s="44">
        <f t="shared" si="11"/>
        <v>5974628.1200000001</v>
      </c>
      <c r="U52" s="44">
        <f t="shared" si="12"/>
        <v>4974628.1099999994</v>
      </c>
      <c r="V52" s="44">
        <f t="shared" si="14"/>
        <v>4974628.1099999994</v>
      </c>
      <c r="W52" s="44">
        <f t="shared" si="17"/>
        <v>4974628.1099999994</v>
      </c>
      <c r="X52" s="46">
        <v>1</v>
      </c>
      <c r="Y52" s="46">
        <v>0.97</v>
      </c>
      <c r="Z52" s="38" t="s">
        <v>275</v>
      </c>
      <c r="AA52" s="38" t="s">
        <v>170</v>
      </c>
      <c r="AB52" s="38" t="s">
        <v>171</v>
      </c>
      <c r="AC52" s="38">
        <v>7824885</v>
      </c>
      <c r="AD52" s="38" t="s">
        <v>172</v>
      </c>
      <c r="AE52" s="38" t="s">
        <v>228</v>
      </c>
      <c r="AF52" s="48">
        <v>27.19</v>
      </c>
      <c r="AG52" s="48">
        <v>0</v>
      </c>
      <c r="AH52" s="48">
        <v>3262408.3499999992</v>
      </c>
      <c r="AI52" s="38" t="s">
        <v>229</v>
      </c>
      <c r="AJ52" s="50">
        <f t="shared" si="19"/>
        <v>25371.879999999888</v>
      </c>
      <c r="AK52" s="50">
        <f t="shared" si="20"/>
        <v>1000000.0100000007</v>
      </c>
      <c r="AL52" s="43"/>
      <c r="AM52" s="43"/>
      <c r="AN52" s="43"/>
      <c r="AO52" s="43"/>
      <c r="AP52" s="51" t="s">
        <v>67</v>
      </c>
      <c r="AQ52" s="51" t="s">
        <v>67</v>
      </c>
      <c r="AR52" s="91" t="s">
        <v>128</v>
      </c>
      <c r="AS52" s="51" t="s">
        <v>108</v>
      </c>
      <c r="AT52" s="51"/>
      <c r="AU52" s="51"/>
      <c r="AV52" s="51"/>
      <c r="AW52" s="51"/>
      <c r="AX52" s="51"/>
    </row>
    <row r="53" spans="1:50" s="53" customFormat="1" ht="28.5" customHeight="1" x14ac:dyDescent="0.25">
      <c r="A53" s="36" t="s">
        <v>56</v>
      </c>
      <c r="B53" s="38">
        <v>2012</v>
      </c>
      <c r="C53" s="38" t="s">
        <v>167</v>
      </c>
      <c r="D53" s="92" t="s">
        <v>276</v>
      </c>
      <c r="E53" s="38" t="s">
        <v>59</v>
      </c>
      <c r="F53" s="38" t="s">
        <v>167</v>
      </c>
      <c r="G53" s="90">
        <v>41372</v>
      </c>
      <c r="H53" s="90">
        <v>41461</v>
      </c>
      <c r="I53" s="84"/>
      <c r="J53" s="48">
        <v>4000000</v>
      </c>
      <c r="K53" s="48">
        <v>4000000</v>
      </c>
      <c r="L53" s="69"/>
      <c r="M53" s="69"/>
      <c r="N53" s="48">
        <v>4000000</v>
      </c>
      <c r="O53" s="48">
        <v>3958936</v>
      </c>
      <c r="P53" s="48">
        <v>3958936</v>
      </c>
      <c r="Q53" s="44">
        <f t="shared" si="18"/>
        <v>4000000</v>
      </c>
      <c r="R53" s="44">
        <f t="shared" si="18"/>
        <v>4000000</v>
      </c>
      <c r="S53" s="44">
        <f t="shared" ref="S53:T63" si="21">N53</f>
        <v>4000000</v>
      </c>
      <c r="T53" s="44">
        <f t="shared" si="21"/>
        <v>3958936</v>
      </c>
      <c r="U53" s="44">
        <f t="shared" si="12"/>
        <v>3958936</v>
      </c>
      <c r="V53" s="44">
        <f t="shared" si="14"/>
        <v>3958936</v>
      </c>
      <c r="W53" s="44">
        <f t="shared" si="17"/>
        <v>3958936</v>
      </c>
      <c r="X53" s="46">
        <v>1</v>
      </c>
      <c r="Y53" s="46">
        <v>1</v>
      </c>
      <c r="Z53" s="38" t="s">
        <v>277</v>
      </c>
      <c r="AA53" s="38" t="s">
        <v>170</v>
      </c>
      <c r="AB53" s="38" t="s">
        <v>171</v>
      </c>
      <c r="AC53" s="38" t="s">
        <v>278</v>
      </c>
      <c r="AD53" s="38" t="s">
        <v>279</v>
      </c>
      <c r="AE53" s="38" t="s">
        <v>280</v>
      </c>
      <c r="AF53" s="48">
        <v>597.35</v>
      </c>
      <c r="AG53" s="48">
        <v>0</v>
      </c>
      <c r="AH53" s="48">
        <v>39941.949999999997</v>
      </c>
      <c r="AI53" s="38" t="s">
        <v>281</v>
      </c>
      <c r="AJ53" s="50">
        <f t="shared" si="19"/>
        <v>41064</v>
      </c>
      <c r="AK53" s="50">
        <f t="shared" si="20"/>
        <v>0</v>
      </c>
      <c r="AL53" s="43"/>
      <c r="AM53" s="43"/>
      <c r="AN53" s="43"/>
      <c r="AO53" s="43"/>
      <c r="AP53" s="51" t="s">
        <v>67</v>
      </c>
      <c r="AQ53" s="51" t="s">
        <v>67</v>
      </c>
      <c r="AR53" s="51" t="s">
        <v>68</v>
      </c>
      <c r="AS53" s="51"/>
      <c r="AT53" s="51" t="s">
        <v>69</v>
      </c>
      <c r="AU53" s="51"/>
      <c r="AV53" s="51"/>
      <c r="AW53" s="51"/>
      <c r="AX53" s="51"/>
    </row>
    <row r="54" spans="1:50" s="53" customFormat="1" ht="75" customHeight="1" x14ac:dyDescent="0.25">
      <c r="A54" s="36" t="s">
        <v>56</v>
      </c>
      <c r="B54" s="38">
        <v>2012</v>
      </c>
      <c r="C54" s="38" t="s">
        <v>57</v>
      </c>
      <c r="D54" s="92" t="s">
        <v>282</v>
      </c>
      <c r="E54" s="38" t="s">
        <v>59</v>
      </c>
      <c r="F54" s="38" t="s">
        <v>57</v>
      </c>
      <c r="G54" s="105">
        <v>41316</v>
      </c>
      <c r="H54" s="105">
        <v>41496</v>
      </c>
      <c r="I54" s="84"/>
      <c r="J54" s="48">
        <v>52000000</v>
      </c>
      <c r="K54" s="48">
        <v>52000000</v>
      </c>
      <c r="L54" s="69"/>
      <c r="M54" s="69"/>
      <c r="N54" s="48">
        <v>52000000</v>
      </c>
      <c r="O54" s="48">
        <v>52000000</v>
      </c>
      <c r="P54" s="48">
        <v>51907033.200000003</v>
      </c>
      <c r="Q54" s="44">
        <f t="shared" si="18"/>
        <v>52000000</v>
      </c>
      <c r="R54" s="44">
        <f t="shared" si="18"/>
        <v>52000000</v>
      </c>
      <c r="S54" s="44">
        <f t="shared" si="21"/>
        <v>52000000</v>
      </c>
      <c r="T54" s="44">
        <f t="shared" si="21"/>
        <v>52000000</v>
      </c>
      <c r="U54" s="44">
        <f t="shared" si="12"/>
        <v>51907033.200000003</v>
      </c>
      <c r="V54" s="44">
        <f t="shared" si="14"/>
        <v>51907033.200000003</v>
      </c>
      <c r="W54" s="44">
        <f t="shared" si="17"/>
        <v>51907033.200000003</v>
      </c>
      <c r="X54" s="46">
        <v>1</v>
      </c>
      <c r="Y54" s="46">
        <v>1</v>
      </c>
      <c r="Z54" s="38" t="s">
        <v>283</v>
      </c>
      <c r="AA54" s="38" t="s">
        <v>61</v>
      </c>
      <c r="AB54" s="38" t="s">
        <v>199</v>
      </c>
      <c r="AC54" s="38" t="s">
        <v>245</v>
      </c>
      <c r="AD54" s="38" t="s">
        <v>246</v>
      </c>
      <c r="AE54" s="38" t="s">
        <v>247</v>
      </c>
      <c r="AF54" s="48">
        <v>957424.65999999992</v>
      </c>
      <c r="AG54" s="48">
        <v>774296</v>
      </c>
      <c r="AH54" s="48">
        <v>92966.8</v>
      </c>
      <c r="AI54" s="38" t="s">
        <v>248</v>
      </c>
      <c r="AJ54" s="50">
        <f t="shared" si="19"/>
        <v>0</v>
      </c>
      <c r="AK54" s="50">
        <f t="shared" si="20"/>
        <v>92966.79999999702</v>
      </c>
      <c r="AL54" s="43"/>
      <c r="AM54" s="43"/>
      <c r="AN54" s="43"/>
      <c r="AO54" s="43"/>
      <c r="AP54" s="51" t="s">
        <v>67</v>
      </c>
      <c r="AQ54" s="51" t="s">
        <v>67</v>
      </c>
      <c r="AR54" s="51" t="s">
        <v>68</v>
      </c>
      <c r="AS54" s="51"/>
      <c r="AT54" s="52" t="s">
        <v>69</v>
      </c>
      <c r="AU54" s="52" t="s">
        <v>69</v>
      </c>
      <c r="AV54" s="51"/>
      <c r="AW54" s="51"/>
      <c r="AX54" s="51"/>
    </row>
    <row r="55" spans="1:50" s="53" customFormat="1" ht="73.5" customHeight="1" x14ac:dyDescent="0.25">
      <c r="A55" s="36" t="s">
        <v>56</v>
      </c>
      <c r="B55" s="38">
        <v>2012</v>
      </c>
      <c r="C55" s="38" t="s">
        <v>57</v>
      </c>
      <c r="D55" s="92" t="s">
        <v>284</v>
      </c>
      <c r="E55" s="38" t="s">
        <v>59</v>
      </c>
      <c r="F55" s="38" t="s">
        <v>57</v>
      </c>
      <c r="G55" s="90">
        <v>41316</v>
      </c>
      <c r="H55" s="90">
        <v>41678</v>
      </c>
      <c r="I55" s="84"/>
      <c r="J55" s="48">
        <v>33000000</v>
      </c>
      <c r="K55" s="48">
        <v>33000000</v>
      </c>
      <c r="L55" s="69"/>
      <c r="M55" s="69"/>
      <c r="N55" s="48">
        <v>33000000</v>
      </c>
      <c r="O55" s="48">
        <v>33000000</v>
      </c>
      <c r="P55" s="48">
        <v>33000000</v>
      </c>
      <c r="Q55" s="44">
        <f t="shared" si="18"/>
        <v>33000000</v>
      </c>
      <c r="R55" s="44">
        <f t="shared" si="18"/>
        <v>33000000</v>
      </c>
      <c r="S55" s="44">
        <f t="shared" si="21"/>
        <v>33000000</v>
      </c>
      <c r="T55" s="44">
        <f t="shared" si="21"/>
        <v>33000000</v>
      </c>
      <c r="U55" s="44">
        <f t="shared" si="12"/>
        <v>33000000</v>
      </c>
      <c r="V55" s="44">
        <f t="shared" si="14"/>
        <v>33000000</v>
      </c>
      <c r="W55" s="44">
        <f t="shared" si="17"/>
        <v>33000000</v>
      </c>
      <c r="X55" s="46">
        <v>1</v>
      </c>
      <c r="Y55" s="46">
        <v>1</v>
      </c>
      <c r="Z55" s="38" t="s">
        <v>285</v>
      </c>
      <c r="AA55" s="38" t="s">
        <v>61</v>
      </c>
      <c r="AB55" s="38" t="s">
        <v>199</v>
      </c>
      <c r="AC55" s="38" t="s">
        <v>251</v>
      </c>
      <c r="AD55" s="38" t="s">
        <v>252</v>
      </c>
      <c r="AE55" s="38" t="s">
        <v>253</v>
      </c>
      <c r="AF55" s="48">
        <v>189461.2</v>
      </c>
      <c r="AG55" s="48">
        <v>195631.68</v>
      </c>
      <c r="AH55" s="48">
        <v>0</v>
      </c>
      <c r="AI55" s="38" t="s">
        <v>248</v>
      </c>
      <c r="AJ55" s="50">
        <f t="shared" si="19"/>
        <v>0</v>
      </c>
      <c r="AK55" s="50">
        <f t="shared" si="20"/>
        <v>0</v>
      </c>
      <c r="AL55" s="43"/>
      <c r="AM55" s="43"/>
      <c r="AN55" s="43"/>
      <c r="AO55" s="43"/>
      <c r="AP55" s="51" t="s">
        <v>67</v>
      </c>
      <c r="AQ55" s="51" t="s">
        <v>67</v>
      </c>
      <c r="AR55" s="51" t="s">
        <v>68</v>
      </c>
      <c r="AS55" s="51"/>
      <c r="AT55" s="52" t="s">
        <v>69</v>
      </c>
      <c r="AU55" s="52" t="s">
        <v>69</v>
      </c>
      <c r="AV55" s="51"/>
      <c r="AW55" s="51"/>
      <c r="AX55" s="51"/>
    </row>
    <row r="56" spans="1:50" s="53" customFormat="1" ht="56.25" customHeight="1" x14ac:dyDescent="0.25">
      <c r="A56" s="54" t="s">
        <v>56</v>
      </c>
      <c r="B56" s="55">
        <v>2012</v>
      </c>
      <c r="C56" s="55" t="s">
        <v>87</v>
      </c>
      <c r="D56" s="101" t="s">
        <v>286</v>
      </c>
      <c r="E56" s="55" t="s">
        <v>59</v>
      </c>
      <c r="F56" s="38" t="s">
        <v>287</v>
      </c>
      <c r="G56" s="90">
        <v>41401</v>
      </c>
      <c r="H56" s="90">
        <v>41746</v>
      </c>
      <c r="I56" s="84"/>
      <c r="J56" s="48">
        <v>151378472.69999999</v>
      </c>
      <c r="K56" s="48">
        <f>K57+K58</f>
        <v>151378472.70000002</v>
      </c>
      <c r="L56" s="69"/>
      <c r="M56" s="69"/>
      <c r="N56" s="48">
        <v>151378472.69999999</v>
      </c>
      <c r="O56" s="48">
        <v>146686759.13</v>
      </c>
      <c r="P56" s="48">
        <f>92138313.67+7924376</f>
        <v>100062689.67</v>
      </c>
      <c r="Q56" s="44">
        <f t="shared" si="18"/>
        <v>151378472.69999999</v>
      </c>
      <c r="R56" s="44">
        <f t="shared" si="18"/>
        <v>151378472.70000002</v>
      </c>
      <c r="S56" s="44">
        <f t="shared" si="21"/>
        <v>151378472.69999999</v>
      </c>
      <c r="T56" s="44">
        <f t="shared" si="21"/>
        <v>146686759.13</v>
      </c>
      <c r="U56" s="44">
        <f t="shared" si="12"/>
        <v>100062689.67</v>
      </c>
      <c r="V56" s="44">
        <f>P56</f>
        <v>100062689.67</v>
      </c>
      <c r="W56" s="44">
        <f t="shared" si="17"/>
        <v>100062689.67</v>
      </c>
      <c r="X56" s="46">
        <v>1</v>
      </c>
      <c r="Y56" s="46">
        <v>0.95</v>
      </c>
      <c r="Z56" s="38" t="s">
        <v>288</v>
      </c>
      <c r="AA56" s="38" t="s">
        <v>93</v>
      </c>
      <c r="AB56" s="38" t="s">
        <v>117</v>
      </c>
      <c r="AC56" s="38" t="s">
        <v>289</v>
      </c>
      <c r="AD56" s="38" t="s">
        <v>257</v>
      </c>
      <c r="AE56" s="38" t="s">
        <v>290</v>
      </c>
      <c r="AF56" s="48">
        <v>1799.35</v>
      </c>
      <c r="AG56" s="48">
        <v>0</v>
      </c>
      <c r="AH56" s="48">
        <v>4874897.12</v>
      </c>
      <c r="AI56" s="38" t="s">
        <v>291</v>
      </c>
      <c r="AJ56" s="50">
        <f t="shared" si="19"/>
        <v>4691713.5700000226</v>
      </c>
      <c r="AK56" s="50">
        <f t="shared" si="20"/>
        <v>46624069.459999993</v>
      </c>
      <c r="AL56" s="43"/>
      <c r="AM56" s="43"/>
      <c r="AN56" s="43">
        <f>4691713.57</f>
        <v>4691713.57</v>
      </c>
      <c r="AO56" s="43">
        <v>183267.51</v>
      </c>
      <c r="AP56" s="51" t="s">
        <v>273</v>
      </c>
      <c r="AQ56" s="51" t="s">
        <v>273</v>
      </c>
      <c r="AR56" s="91" t="s">
        <v>128</v>
      </c>
      <c r="AS56" s="51" t="s">
        <v>108</v>
      </c>
      <c r="AT56" s="51"/>
      <c r="AU56" s="51"/>
      <c r="AV56" s="51"/>
      <c r="AW56" s="51"/>
      <c r="AX56" s="51"/>
    </row>
    <row r="57" spans="1:50" s="53" customFormat="1" ht="56.25" hidden="1" customHeight="1" x14ac:dyDescent="0.25">
      <c r="A57" s="54"/>
      <c r="B57" s="106"/>
      <c r="C57" s="55"/>
      <c r="D57" s="101"/>
      <c r="E57" s="55"/>
      <c r="F57" s="38" t="s">
        <v>87</v>
      </c>
      <c r="G57" s="90"/>
      <c r="H57" s="90"/>
      <c r="I57" s="84"/>
      <c r="J57" s="48"/>
      <c r="K57" s="48">
        <f>65378472.7+31451554.54</f>
        <v>96830027.24000001</v>
      </c>
      <c r="L57" s="69"/>
      <c r="M57" s="69"/>
      <c r="N57" s="48">
        <f>65378472.7+31451554.54</f>
        <v>96830027.24000001</v>
      </c>
      <c r="O57" s="48">
        <f>50095412.25+10610085.51+31451554.54</f>
        <v>92157052.299999997</v>
      </c>
      <c r="P57" s="48">
        <f>50095412.25+10591346.88+31451554.54</f>
        <v>92138313.670000002</v>
      </c>
      <c r="Q57" s="44">
        <f t="shared" si="18"/>
        <v>0</v>
      </c>
      <c r="R57" s="44">
        <f t="shared" si="18"/>
        <v>96830027.24000001</v>
      </c>
      <c r="S57" s="44">
        <f t="shared" si="21"/>
        <v>96830027.24000001</v>
      </c>
      <c r="T57" s="44">
        <f t="shared" si="21"/>
        <v>92157052.299999997</v>
      </c>
      <c r="U57" s="44">
        <f t="shared" si="12"/>
        <v>92138313.670000002</v>
      </c>
      <c r="V57" s="44">
        <f>P57</f>
        <v>92138313.670000002</v>
      </c>
      <c r="W57" s="44">
        <f t="shared" si="17"/>
        <v>92138313.670000002</v>
      </c>
      <c r="X57" s="107">
        <v>0.99939999999999996</v>
      </c>
      <c r="Y57" s="107">
        <f>P57/O57</f>
        <v>0.99979666634801867</v>
      </c>
      <c r="Z57" s="38"/>
      <c r="AA57" s="38"/>
      <c r="AB57" s="38"/>
      <c r="AC57" s="38"/>
      <c r="AD57" s="38"/>
      <c r="AE57" s="38"/>
      <c r="AF57" s="48"/>
      <c r="AG57" s="48"/>
      <c r="AH57" s="48"/>
      <c r="AI57" s="38"/>
      <c r="AJ57" s="50"/>
      <c r="AK57" s="50"/>
      <c r="AL57" s="43"/>
      <c r="AM57" s="43"/>
      <c r="AN57" s="43"/>
      <c r="AO57" s="43"/>
      <c r="AP57" s="51"/>
      <c r="AQ57" s="51"/>
      <c r="AR57" s="91"/>
      <c r="AS57" s="51"/>
      <c r="AT57" s="51"/>
      <c r="AU57" s="51"/>
      <c r="AV57" s="51"/>
      <c r="AW57" s="51"/>
      <c r="AX57" s="51"/>
    </row>
    <row r="58" spans="1:50" s="53" customFormat="1" ht="57.75" hidden="1" customHeight="1" x14ac:dyDescent="0.25">
      <c r="A58" s="65"/>
      <c r="B58" s="66"/>
      <c r="C58" s="66"/>
      <c r="D58" s="102"/>
      <c r="E58" s="66"/>
      <c r="F58" s="84" t="s">
        <v>90</v>
      </c>
      <c r="G58" s="108"/>
      <c r="H58" s="108"/>
      <c r="I58" s="84"/>
      <c r="J58" s="69"/>
      <c r="K58" s="69">
        <v>54548445.460000001</v>
      </c>
      <c r="L58" s="69"/>
      <c r="M58" s="69"/>
      <c r="N58" s="69">
        <v>54548445.460000001</v>
      </c>
      <c r="O58" s="69">
        <v>54548445.460000001</v>
      </c>
      <c r="P58" s="48">
        <v>19777923.82</v>
      </c>
      <c r="Q58" s="44">
        <f t="shared" si="18"/>
        <v>0</v>
      </c>
      <c r="R58" s="44">
        <f t="shared" si="18"/>
        <v>54548445.460000001</v>
      </c>
      <c r="S58" s="44">
        <f t="shared" si="21"/>
        <v>54548445.460000001</v>
      </c>
      <c r="T58" s="44">
        <f t="shared" si="21"/>
        <v>54548445.460000001</v>
      </c>
      <c r="U58" s="44">
        <f t="shared" si="12"/>
        <v>19777923.82</v>
      </c>
      <c r="V58" s="44">
        <f>P58</f>
        <v>19777923.82</v>
      </c>
      <c r="W58" s="44">
        <f t="shared" si="17"/>
        <v>19777923.82</v>
      </c>
      <c r="X58" s="83">
        <v>0.63</v>
      </c>
      <c r="Y58" s="107">
        <f>P58/O58</f>
        <v>0.36257538877992435</v>
      </c>
      <c r="Z58" s="84"/>
      <c r="AA58" s="84"/>
      <c r="AB58" s="84"/>
      <c r="AC58" s="84"/>
      <c r="AD58" s="84"/>
      <c r="AE58" s="84"/>
      <c r="AF58" s="69"/>
      <c r="AG58" s="69"/>
      <c r="AH58" s="69"/>
      <c r="AI58" s="84" t="s">
        <v>292</v>
      </c>
      <c r="AJ58" s="84"/>
      <c r="AK58" s="84"/>
      <c r="AL58" s="43"/>
      <c r="AM58" s="43"/>
      <c r="AN58" s="43"/>
      <c r="AO58" s="43"/>
      <c r="AP58" s="85"/>
      <c r="AQ58" s="85"/>
      <c r="AR58" s="51"/>
      <c r="AS58" s="51"/>
      <c r="AT58" s="51"/>
      <c r="AU58" s="51"/>
      <c r="AV58" s="51"/>
      <c r="AW58" s="51"/>
      <c r="AX58" s="51"/>
    </row>
    <row r="59" spans="1:50" s="53" customFormat="1" ht="43.5" customHeight="1" x14ac:dyDescent="0.25">
      <c r="A59" s="36" t="s">
        <v>56</v>
      </c>
      <c r="B59" s="38">
        <v>2012</v>
      </c>
      <c r="C59" s="38" t="s">
        <v>106</v>
      </c>
      <c r="D59" s="92" t="s">
        <v>293</v>
      </c>
      <c r="E59" s="38" t="s">
        <v>89</v>
      </c>
      <c r="F59" s="38" t="s">
        <v>216</v>
      </c>
      <c r="G59" s="90">
        <v>41351</v>
      </c>
      <c r="H59" s="90">
        <v>41362</v>
      </c>
      <c r="I59" s="84"/>
      <c r="J59" s="48">
        <v>20000000</v>
      </c>
      <c r="K59" s="48">
        <v>20000000</v>
      </c>
      <c r="L59" s="69"/>
      <c r="M59" s="69"/>
      <c r="N59" s="48">
        <v>20000000</v>
      </c>
      <c r="O59" s="48">
        <v>17164522.34</v>
      </c>
      <c r="P59" s="48">
        <v>16842611.18</v>
      </c>
      <c r="Q59" s="44">
        <f t="shared" si="18"/>
        <v>20000000</v>
      </c>
      <c r="R59" s="44">
        <f t="shared" si="18"/>
        <v>20000000</v>
      </c>
      <c r="S59" s="44">
        <f t="shared" si="21"/>
        <v>20000000</v>
      </c>
      <c r="T59" s="44">
        <f t="shared" si="21"/>
        <v>17164522.34</v>
      </c>
      <c r="U59" s="44">
        <f t="shared" si="12"/>
        <v>16842611.18</v>
      </c>
      <c r="V59" s="44">
        <f t="shared" si="14"/>
        <v>16842611.18</v>
      </c>
      <c r="W59" s="44">
        <f t="shared" si="17"/>
        <v>16842611.18</v>
      </c>
      <c r="X59" s="46">
        <v>0.98</v>
      </c>
      <c r="Y59" s="46">
        <v>0.98</v>
      </c>
      <c r="Z59" s="38" t="s">
        <v>294</v>
      </c>
      <c r="AA59" s="38" t="s">
        <v>61</v>
      </c>
      <c r="AB59" s="38" t="s">
        <v>295</v>
      </c>
      <c r="AC59" s="38" t="s">
        <v>296</v>
      </c>
      <c r="AD59" s="38" t="s">
        <v>297</v>
      </c>
      <c r="AE59" s="38" t="s">
        <v>298</v>
      </c>
      <c r="AF59" s="48">
        <v>3079.13</v>
      </c>
      <c r="AG59" s="48">
        <v>0</v>
      </c>
      <c r="AH59" s="48">
        <v>3582418.76</v>
      </c>
      <c r="AI59" s="38"/>
      <c r="AJ59" s="50">
        <f t="shared" ref="AJ59:AJ76" si="22">K59-O59</f>
        <v>2835477.66</v>
      </c>
      <c r="AK59" s="50">
        <f t="shared" ref="AK59:AK76" si="23">O59-P59</f>
        <v>321911.16000000015</v>
      </c>
      <c r="AL59" s="43"/>
      <c r="AM59" s="43"/>
      <c r="AN59" s="43"/>
      <c r="AO59" s="43"/>
      <c r="AP59" s="51" t="s">
        <v>122</v>
      </c>
      <c r="AQ59" s="51" t="s">
        <v>122</v>
      </c>
      <c r="AR59" s="91" t="s">
        <v>299</v>
      </c>
      <c r="AS59" s="51" t="s">
        <v>300</v>
      </c>
      <c r="AT59" s="51"/>
      <c r="AU59" s="51"/>
      <c r="AV59" s="51"/>
      <c r="AW59" s="51"/>
      <c r="AX59" s="51"/>
    </row>
    <row r="60" spans="1:50" s="53" customFormat="1" ht="46.5" hidden="1" customHeight="1" x14ac:dyDescent="0.25">
      <c r="A60" s="36" t="s">
        <v>56</v>
      </c>
      <c r="B60" s="38">
        <v>2013</v>
      </c>
      <c r="C60" s="38" t="s">
        <v>87</v>
      </c>
      <c r="D60" s="92" t="s">
        <v>303</v>
      </c>
      <c r="E60" s="38" t="s">
        <v>59</v>
      </c>
      <c r="F60" s="38" t="s">
        <v>90</v>
      </c>
      <c r="G60" s="90">
        <v>41708</v>
      </c>
      <c r="H60" s="90">
        <v>41976</v>
      </c>
      <c r="I60" s="84"/>
      <c r="J60" s="48">
        <v>70000000</v>
      </c>
      <c r="K60" s="41">
        <v>70000000</v>
      </c>
      <c r="L60" s="69"/>
      <c r="M60" s="69"/>
      <c r="N60" s="48">
        <v>70000000</v>
      </c>
      <c r="O60" s="41">
        <v>70000000</v>
      </c>
      <c r="P60" s="48">
        <v>69885523.469999999</v>
      </c>
      <c r="Q60" s="44">
        <f>J60</f>
        <v>70000000</v>
      </c>
      <c r="R60" s="44">
        <f t="shared" ref="R60:R61" si="24">K60</f>
        <v>70000000</v>
      </c>
      <c r="S60" s="44">
        <f>N60</f>
        <v>70000000</v>
      </c>
      <c r="T60" s="44">
        <f t="shared" si="21"/>
        <v>70000000</v>
      </c>
      <c r="U60" s="44">
        <f>V60</f>
        <v>69885523.469999999</v>
      </c>
      <c r="V60" s="44">
        <f t="shared" si="14"/>
        <v>69885523.469999999</v>
      </c>
      <c r="W60" s="43">
        <f>V60</f>
        <v>69885523.469999999</v>
      </c>
      <c r="X60" s="46">
        <v>1</v>
      </c>
      <c r="Y60" s="46">
        <f>V60/O60</f>
        <v>0.99836462100000001</v>
      </c>
      <c r="Z60" s="38" t="s">
        <v>304</v>
      </c>
      <c r="AA60" s="38" t="s">
        <v>93</v>
      </c>
      <c r="AB60" s="38" t="s">
        <v>305</v>
      </c>
      <c r="AC60" s="109" t="s">
        <v>306</v>
      </c>
      <c r="AD60" s="38" t="s">
        <v>307</v>
      </c>
      <c r="AE60" s="38" t="s">
        <v>308</v>
      </c>
      <c r="AF60" s="110">
        <v>1565073.55</v>
      </c>
      <c r="AG60" s="110"/>
      <c r="AH60" s="110">
        <v>1733084.02</v>
      </c>
      <c r="AI60" s="37" t="s">
        <v>309</v>
      </c>
      <c r="AJ60" s="50">
        <f t="shared" si="22"/>
        <v>0</v>
      </c>
      <c r="AK60" s="50">
        <f t="shared" si="23"/>
        <v>114476.53000000119</v>
      </c>
      <c r="AL60" s="43"/>
      <c r="AM60" s="43"/>
      <c r="AN60" s="43">
        <f>AK60</f>
        <v>114476.53000000119</v>
      </c>
      <c r="AO60" s="43">
        <v>1560178.85</v>
      </c>
      <c r="AP60" s="51" t="s">
        <v>67</v>
      </c>
      <c r="AQ60" s="51" t="s">
        <v>67</v>
      </c>
      <c r="AR60" s="91" t="s">
        <v>128</v>
      </c>
      <c r="AS60" s="51" t="s">
        <v>108</v>
      </c>
      <c r="AT60" s="51"/>
      <c r="AU60" s="51"/>
      <c r="AV60" s="51"/>
      <c r="AW60" s="51"/>
      <c r="AX60" s="51"/>
    </row>
    <row r="61" spans="1:50" s="53" customFormat="1" ht="35.25" hidden="1" customHeight="1" x14ac:dyDescent="0.25">
      <c r="A61" s="36" t="s">
        <v>56</v>
      </c>
      <c r="B61" s="38">
        <v>2013</v>
      </c>
      <c r="C61" s="38" t="s">
        <v>57</v>
      </c>
      <c r="D61" s="92" t="s">
        <v>310</v>
      </c>
      <c r="E61" s="38" t="s">
        <v>59</v>
      </c>
      <c r="F61" s="38" t="s">
        <v>57</v>
      </c>
      <c r="G61" s="90">
        <v>41548</v>
      </c>
      <c r="H61" s="90">
        <v>41730</v>
      </c>
      <c r="I61" s="84"/>
      <c r="J61" s="48">
        <v>131900000</v>
      </c>
      <c r="K61" s="48">
        <v>131900000</v>
      </c>
      <c r="L61" s="69"/>
      <c r="M61" s="69"/>
      <c r="N61" s="48">
        <v>131900000</v>
      </c>
      <c r="O61" s="48">
        <v>123831710</v>
      </c>
      <c r="P61" s="48">
        <v>112067691.54000001</v>
      </c>
      <c r="Q61" s="43">
        <f>J61</f>
        <v>131900000</v>
      </c>
      <c r="R61" s="44">
        <f t="shared" si="24"/>
        <v>131900000</v>
      </c>
      <c r="S61" s="43">
        <f>N61</f>
        <v>131900000</v>
      </c>
      <c r="T61" s="43">
        <f t="shared" si="21"/>
        <v>123831710</v>
      </c>
      <c r="U61" s="44">
        <f>V61</f>
        <v>112067691.54000001</v>
      </c>
      <c r="V61" s="44">
        <f t="shared" si="14"/>
        <v>112067691.54000001</v>
      </c>
      <c r="W61" s="43">
        <f>V61</f>
        <v>112067691.54000001</v>
      </c>
      <c r="X61" s="111">
        <v>1</v>
      </c>
      <c r="Y61" s="111">
        <v>0.98</v>
      </c>
      <c r="Z61" s="38" t="s">
        <v>311</v>
      </c>
      <c r="AA61" s="38" t="s">
        <v>57</v>
      </c>
      <c r="AB61" s="38" t="s">
        <v>312</v>
      </c>
      <c r="AC61" s="38" t="s">
        <v>313</v>
      </c>
      <c r="AD61" s="38" t="s">
        <v>314</v>
      </c>
      <c r="AE61" s="38" t="s">
        <v>315</v>
      </c>
      <c r="AF61" s="48">
        <v>1517789.47</v>
      </c>
      <c r="AG61" s="48">
        <v>0</v>
      </c>
      <c r="AH61" s="48">
        <v>9594933.8300000001</v>
      </c>
      <c r="AI61" s="38" t="s">
        <v>316</v>
      </c>
      <c r="AJ61" s="50">
        <f t="shared" si="22"/>
        <v>8068290</v>
      </c>
      <c r="AK61" s="50">
        <f t="shared" si="23"/>
        <v>11764018.459999993</v>
      </c>
      <c r="AL61" s="43"/>
      <c r="AM61" s="43"/>
      <c r="AN61" s="43">
        <v>3699921.71</v>
      </c>
      <c r="AO61" s="43">
        <v>484752.28</v>
      </c>
      <c r="AP61" s="51" t="s">
        <v>67</v>
      </c>
      <c r="AQ61" s="51" t="s">
        <v>67</v>
      </c>
      <c r="AR61" s="91" t="s">
        <v>128</v>
      </c>
      <c r="AS61" s="51" t="s">
        <v>108</v>
      </c>
      <c r="AT61" s="51"/>
      <c r="AU61" s="51"/>
      <c r="AV61" s="51"/>
      <c r="AW61" s="51"/>
      <c r="AX61" s="51"/>
    </row>
    <row r="62" spans="1:50" s="53" customFormat="1" ht="90" hidden="1" customHeight="1" x14ac:dyDescent="0.25">
      <c r="A62" s="38" t="s">
        <v>56</v>
      </c>
      <c r="B62" s="38">
        <v>2013</v>
      </c>
      <c r="C62" s="38" t="s">
        <v>106</v>
      </c>
      <c r="D62" s="92" t="s">
        <v>317</v>
      </c>
      <c r="E62" s="38"/>
      <c r="F62" s="38"/>
      <c r="G62" s="38"/>
      <c r="H62" s="38"/>
      <c r="I62" s="112"/>
      <c r="J62" s="48"/>
      <c r="K62" s="48"/>
      <c r="L62" s="113"/>
      <c r="M62" s="113"/>
      <c r="N62" s="48"/>
      <c r="O62" s="48"/>
      <c r="P62" s="48"/>
      <c r="Q62" s="48"/>
      <c r="R62" s="44"/>
      <c r="S62" s="44"/>
      <c r="T62" s="46"/>
      <c r="U62" s="46"/>
      <c r="V62" s="44"/>
      <c r="W62" s="36"/>
      <c r="X62" s="36"/>
      <c r="Y62" s="36" t="s">
        <v>318</v>
      </c>
      <c r="Z62" s="38"/>
      <c r="AA62" s="38"/>
      <c r="AB62" s="38" t="s">
        <v>305</v>
      </c>
      <c r="AC62" s="38">
        <v>195058287</v>
      </c>
      <c r="AD62" s="38" t="s">
        <v>319</v>
      </c>
      <c r="AE62" s="94">
        <v>1.22250019505828E+16</v>
      </c>
      <c r="AF62" s="48"/>
      <c r="AG62" s="48"/>
      <c r="AH62" s="48">
        <v>19302310.440000001</v>
      </c>
      <c r="AI62" s="38"/>
      <c r="AJ62" s="50">
        <f t="shared" si="22"/>
        <v>0</v>
      </c>
      <c r="AK62" s="50">
        <f t="shared" si="23"/>
        <v>0</v>
      </c>
      <c r="AL62" s="43"/>
      <c r="AM62" s="43"/>
      <c r="AN62" s="43"/>
      <c r="AO62" s="43"/>
      <c r="AP62" s="85"/>
      <c r="AQ62" s="51"/>
      <c r="AR62" s="51"/>
      <c r="AS62" s="51"/>
      <c r="AT62" s="51"/>
      <c r="AU62" s="51"/>
      <c r="AV62" s="51"/>
      <c r="AW62" s="51"/>
      <c r="AX62" s="51"/>
    </row>
    <row r="63" spans="1:50" s="53" customFormat="1" ht="91.5" hidden="1" customHeight="1" x14ac:dyDescent="0.25">
      <c r="A63" s="36" t="s">
        <v>56</v>
      </c>
      <c r="B63" s="38">
        <v>2013</v>
      </c>
      <c r="C63" s="38" t="s">
        <v>106</v>
      </c>
      <c r="D63" s="92" t="s">
        <v>320</v>
      </c>
      <c r="E63" s="38" t="s">
        <v>89</v>
      </c>
      <c r="F63" s="38" t="s">
        <v>90</v>
      </c>
      <c r="G63" s="90">
        <v>41653</v>
      </c>
      <c r="H63" s="90">
        <v>41838</v>
      </c>
      <c r="I63" s="86" t="s">
        <v>91</v>
      </c>
      <c r="J63" s="48">
        <v>8335000</v>
      </c>
      <c r="K63" s="48">
        <v>8335000</v>
      </c>
      <c r="L63" s="69"/>
      <c r="M63" s="69"/>
      <c r="N63" s="48">
        <v>8335000</v>
      </c>
      <c r="O63" s="48">
        <v>6342970.7200000007</v>
      </c>
      <c r="P63" s="48">
        <v>6312099.3600000003</v>
      </c>
      <c r="Q63" s="43">
        <f t="shared" ref="Q63:R82" si="25">J63</f>
        <v>8335000</v>
      </c>
      <c r="R63" s="44">
        <f t="shared" si="25"/>
        <v>8335000</v>
      </c>
      <c r="S63" s="44">
        <f t="shared" ref="S63:S83" si="26">R63</f>
        <v>8335000</v>
      </c>
      <c r="T63" s="43">
        <f t="shared" ref="T63:T75" si="27">O63</f>
        <v>6342970.7200000007</v>
      </c>
      <c r="U63" s="44">
        <f t="shared" ref="U63:U76" si="28">V63</f>
        <v>6312099.3600000003</v>
      </c>
      <c r="V63" s="44">
        <f t="shared" ref="V63:V76" si="29">P63</f>
        <v>6312099.3600000003</v>
      </c>
      <c r="W63" s="43">
        <f t="shared" ref="W63:W76" si="30">V63</f>
        <v>6312099.3600000003</v>
      </c>
      <c r="X63" s="111">
        <v>1</v>
      </c>
      <c r="Y63" s="111">
        <f>V63/O63</f>
        <v>0.99513298084402946</v>
      </c>
      <c r="Z63" s="38" t="s">
        <v>321</v>
      </c>
      <c r="AA63" s="38" t="s">
        <v>93</v>
      </c>
      <c r="AB63" s="38" t="s">
        <v>305</v>
      </c>
      <c r="AC63" s="109" t="s">
        <v>322</v>
      </c>
      <c r="AD63" s="38" t="s">
        <v>323</v>
      </c>
      <c r="AE63" s="38" t="s">
        <v>324</v>
      </c>
      <c r="AF63" s="62">
        <v>644836.16</v>
      </c>
      <c r="AG63" s="62">
        <v>0</v>
      </c>
      <c r="AH63" s="62">
        <v>6845302.7300000004</v>
      </c>
      <c r="AI63" s="37" t="s">
        <v>309</v>
      </c>
      <c r="AJ63" s="50">
        <f t="shared" si="22"/>
        <v>1992029.2799999993</v>
      </c>
      <c r="AK63" s="50">
        <f t="shared" si="23"/>
        <v>30871.360000000335</v>
      </c>
      <c r="AL63" s="43"/>
      <c r="AM63" s="43"/>
      <c r="AN63" s="43">
        <v>2022900.64</v>
      </c>
      <c r="AO63" s="114">
        <v>75974.05</v>
      </c>
      <c r="AP63" s="51" t="s">
        <v>67</v>
      </c>
      <c r="AQ63" s="51" t="s">
        <v>67</v>
      </c>
      <c r="AR63" s="91" t="s">
        <v>128</v>
      </c>
      <c r="AS63" s="51" t="s">
        <v>108</v>
      </c>
      <c r="AT63" s="51"/>
      <c r="AU63" s="51"/>
      <c r="AV63" s="51"/>
      <c r="AW63" s="51"/>
      <c r="AX63" s="51"/>
    </row>
    <row r="64" spans="1:50" s="53" customFormat="1" ht="29.25" hidden="1" customHeight="1" x14ac:dyDescent="0.25">
      <c r="A64" s="36" t="s">
        <v>56</v>
      </c>
      <c r="B64" s="38">
        <v>2013</v>
      </c>
      <c r="C64" s="38" t="s">
        <v>87</v>
      </c>
      <c r="D64" s="92" t="s">
        <v>325</v>
      </c>
      <c r="E64" s="38" t="s">
        <v>89</v>
      </c>
      <c r="F64" s="38" t="s">
        <v>90</v>
      </c>
      <c r="G64" s="90">
        <v>41659</v>
      </c>
      <c r="H64" s="90">
        <v>41838</v>
      </c>
      <c r="I64" s="86" t="s">
        <v>91</v>
      </c>
      <c r="J64" s="48">
        <v>2000000</v>
      </c>
      <c r="K64" s="48">
        <v>2000000</v>
      </c>
      <c r="L64" s="69"/>
      <c r="M64" s="69"/>
      <c r="N64" s="48">
        <v>2000000</v>
      </c>
      <c r="O64" s="48">
        <v>1724422.48</v>
      </c>
      <c r="P64" s="48">
        <v>1189890.96</v>
      </c>
      <c r="Q64" s="43">
        <f t="shared" si="25"/>
        <v>2000000</v>
      </c>
      <c r="R64" s="44">
        <f t="shared" si="25"/>
        <v>2000000</v>
      </c>
      <c r="S64" s="44">
        <f t="shared" si="26"/>
        <v>2000000</v>
      </c>
      <c r="T64" s="43">
        <f t="shared" si="27"/>
        <v>1724422.48</v>
      </c>
      <c r="U64" s="44">
        <f t="shared" si="28"/>
        <v>1189890.96</v>
      </c>
      <c r="V64" s="44">
        <f t="shared" si="29"/>
        <v>1189890.96</v>
      </c>
      <c r="W64" s="43">
        <f t="shared" si="30"/>
        <v>1189890.96</v>
      </c>
      <c r="X64" s="111">
        <v>1</v>
      </c>
      <c r="Y64" s="111">
        <f>V64/O64</f>
        <v>0.69002287652849437</v>
      </c>
      <c r="Z64" s="38" t="s">
        <v>326</v>
      </c>
      <c r="AA64" s="38" t="s">
        <v>93</v>
      </c>
      <c r="AB64" s="38" t="s">
        <v>305</v>
      </c>
      <c r="AC64" s="109" t="s">
        <v>322</v>
      </c>
      <c r="AD64" s="38" t="s">
        <v>323</v>
      </c>
      <c r="AE64" s="38" t="s">
        <v>324</v>
      </c>
      <c r="AF64" s="62"/>
      <c r="AG64" s="62"/>
      <c r="AH64" s="62"/>
      <c r="AI64" s="37" t="s">
        <v>309</v>
      </c>
      <c r="AJ64" s="50">
        <f t="shared" si="22"/>
        <v>275577.52</v>
      </c>
      <c r="AK64" s="50">
        <f t="shared" si="23"/>
        <v>534531.52</v>
      </c>
      <c r="AL64" s="43"/>
      <c r="AM64" s="43"/>
      <c r="AN64" s="43">
        <v>810109.04</v>
      </c>
      <c r="AO64" s="115"/>
      <c r="AP64" s="51" t="s">
        <v>67</v>
      </c>
      <c r="AQ64" s="51" t="s">
        <v>67</v>
      </c>
      <c r="AR64" s="91" t="s">
        <v>128</v>
      </c>
      <c r="AS64" s="51" t="s">
        <v>108</v>
      </c>
      <c r="AT64" s="51"/>
      <c r="AU64" s="51"/>
      <c r="AV64" s="51"/>
      <c r="AW64" s="51"/>
      <c r="AX64" s="51"/>
    </row>
    <row r="65" spans="1:50" s="53" customFormat="1" ht="77.25" hidden="1" customHeight="1" x14ac:dyDescent="0.25">
      <c r="A65" s="36" t="s">
        <v>56</v>
      </c>
      <c r="B65" s="38">
        <v>2013</v>
      </c>
      <c r="C65" s="38" t="s">
        <v>327</v>
      </c>
      <c r="D65" s="92" t="s">
        <v>328</v>
      </c>
      <c r="E65" s="38" t="s">
        <v>89</v>
      </c>
      <c r="F65" s="38" t="s">
        <v>90</v>
      </c>
      <c r="G65" s="90">
        <v>41653</v>
      </c>
      <c r="H65" s="90">
        <v>41838</v>
      </c>
      <c r="I65" s="86" t="s">
        <v>91</v>
      </c>
      <c r="J65" s="48">
        <v>5200000</v>
      </c>
      <c r="K65" s="48">
        <v>5200000</v>
      </c>
      <c r="L65" s="69"/>
      <c r="M65" s="69"/>
      <c r="N65" s="48">
        <v>5200000</v>
      </c>
      <c r="O65" s="48">
        <v>4746265.88</v>
      </c>
      <c r="P65" s="48">
        <v>4668518.0599999996</v>
      </c>
      <c r="Q65" s="43">
        <f t="shared" si="25"/>
        <v>5200000</v>
      </c>
      <c r="R65" s="44">
        <f t="shared" si="25"/>
        <v>5200000</v>
      </c>
      <c r="S65" s="44">
        <f t="shared" si="26"/>
        <v>5200000</v>
      </c>
      <c r="T65" s="43">
        <f t="shared" si="27"/>
        <v>4746265.88</v>
      </c>
      <c r="U65" s="44">
        <f t="shared" si="28"/>
        <v>4668518.0599999996</v>
      </c>
      <c r="V65" s="44">
        <f t="shared" si="29"/>
        <v>4668518.0599999996</v>
      </c>
      <c r="W65" s="43">
        <f t="shared" si="30"/>
        <v>4668518.0599999996</v>
      </c>
      <c r="X65" s="111">
        <v>1</v>
      </c>
      <c r="Y65" s="111">
        <f>V65/O65</f>
        <v>0.98361916041669362</v>
      </c>
      <c r="Z65" s="38" t="s">
        <v>329</v>
      </c>
      <c r="AA65" s="38" t="s">
        <v>73</v>
      </c>
      <c r="AB65" s="38" t="s">
        <v>305</v>
      </c>
      <c r="AC65" s="109" t="s">
        <v>322</v>
      </c>
      <c r="AD65" s="38" t="s">
        <v>323</v>
      </c>
      <c r="AE65" s="38" t="s">
        <v>324</v>
      </c>
      <c r="AF65" s="62"/>
      <c r="AG65" s="62"/>
      <c r="AH65" s="62"/>
      <c r="AI65" s="37" t="s">
        <v>309</v>
      </c>
      <c r="AJ65" s="50">
        <f t="shared" si="22"/>
        <v>453734.12000000011</v>
      </c>
      <c r="AK65" s="50">
        <f t="shared" si="23"/>
        <v>77747.820000000298</v>
      </c>
      <c r="AL65" s="43"/>
      <c r="AM65" s="43"/>
      <c r="AN65" s="43">
        <v>531481.94000000041</v>
      </c>
      <c r="AO65" s="115"/>
      <c r="AP65" s="51" t="s">
        <v>67</v>
      </c>
      <c r="AQ65" s="51" t="s">
        <v>67</v>
      </c>
      <c r="AR65" s="91" t="s">
        <v>128</v>
      </c>
      <c r="AS65" s="51" t="s">
        <v>108</v>
      </c>
      <c r="AT65" s="51"/>
      <c r="AU65" s="51"/>
      <c r="AV65" s="51"/>
      <c r="AW65" s="51"/>
      <c r="AX65" s="51"/>
    </row>
    <row r="66" spans="1:50" s="53" customFormat="1" ht="45" hidden="1" customHeight="1" x14ac:dyDescent="0.25">
      <c r="A66" s="36" t="s">
        <v>56</v>
      </c>
      <c r="B66" s="38">
        <v>2013</v>
      </c>
      <c r="C66" s="38" t="s">
        <v>57</v>
      </c>
      <c r="D66" s="92" t="s">
        <v>330</v>
      </c>
      <c r="E66" s="38" t="s">
        <v>89</v>
      </c>
      <c r="F66" s="38" t="s">
        <v>90</v>
      </c>
      <c r="G66" s="90">
        <v>41659</v>
      </c>
      <c r="H66" s="90">
        <v>41808</v>
      </c>
      <c r="I66" s="86" t="s">
        <v>91</v>
      </c>
      <c r="J66" s="48">
        <v>2200000</v>
      </c>
      <c r="K66" s="48">
        <v>2200000</v>
      </c>
      <c r="L66" s="69"/>
      <c r="M66" s="69"/>
      <c r="N66" s="48">
        <v>2200000</v>
      </c>
      <c r="O66" s="48">
        <v>1307022.52</v>
      </c>
      <c r="P66" s="48">
        <v>1278398.8700000001</v>
      </c>
      <c r="Q66" s="43">
        <f t="shared" si="25"/>
        <v>2200000</v>
      </c>
      <c r="R66" s="44">
        <f t="shared" si="25"/>
        <v>2200000</v>
      </c>
      <c r="S66" s="44">
        <f t="shared" si="26"/>
        <v>2200000</v>
      </c>
      <c r="T66" s="43">
        <f t="shared" si="27"/>
        <v>1307022.52</v>
      </c>
      <c r="U66" s="44">
        <f t="shared" si="28"/>
        <v>1278398.8700000001</v>
      </c>
      <c r="V66" s="44">
        <f t="shared" si="29"/>
        <v>1278398.8700000001</v>
      </c>
      <c r="W66" s="43">
        <f t="shared" si="30"/>
        <v>1278398.8700000001</v>
      </c>
      <c r="X66" s="111">
        <v>1</v>
      </c>
      <c r="Y66" s="111">
        <v>0.97</v>
      </c>
      <c r="Z66" s="38" t="s">
        <v>331</v>
      </c>
      <c r="AA66" s="38" t="s">
        <v>61</v>
      </c>
      <c r="AB66" s="38" t="s">
        <v>305</v>
      </c>
      <c r="AC66" s="109" t="s">
        <v>322</v>
      </c>
      <c r="AD66" s="38" t="s">
        <v>323</v>
      </c>
      <c r="AE66" s="38" t="s">
        <v>324</v>
      </c>
      <c r="AF66" s="62"/>
      <c r="AG66" s="62"/>
      <c r="AH66" s="62"/>
      <c r="AI66" s="37" t="s">
        <v>309</v>
      </c>
      <c r="AJ66" s="50">
        <f t="shared" si="22"/>
        <v>892977.48</v>
      </c>
      <c r="AK66" s="50">
        <f t="shared" si="23"/>
        <v>28623.649999999907</v>
      </c>
      <c r="AL66" s="43"/>
      <c r="AM66" s="43"/>
      <c r="AN66" s="43">
        <v>921601.12999999989</v>
      </c>
      <c r="AO66" s="116"/>
      <c r="AP66" s="51" t="s">
        <v>67</v>
      </c>
      <c r="AQ66" s="51" t="s">
        <v>67</v>
      </c>
      <c r="AR66" s="91" t="s">
        <v>128</v>
      </c>
      <c r="AS66" s="51" t="s">
        <v>108</v>
      </c>
      <c r="AT66" s="51"/>
      <c r="AU66" s="51"/>
      <c r="AV66" s="51"/>
      <c r="AW66" s="51"/>
      <c r="AX66" s="51"/>
    </row>
    <row r="67" spans="1:50" s="53" customFormat="1" ht="48.75" hidden="1" customHeight="1" x14ac:dyDescent="0.25">
      <c r="A67" s="36" t="s">
        <v>56</v>
      </c>
      <c r="B67" s="38">
        <v>2013</v>
      </c>
      <c r="C67" s="38" t="s">
        <v>57</v>
      </c>
      <c r="D67" s="92" t="s">
        <v>332</v>
      </c>
      <c r="E67" s="38" t="s">
        <v>89</v>
      </c>
      <c r="F67" s="38" t="s">
        <v>90</v>
      </c>
      <c r="G67" s="103">
        <v>41609</v>
      </c>
      <c r="H67" s="103">
        <v>41760</v>
      </c>
      <c r="I67" s="86" t="s">
        <v>91</v>
      </c>
      <c r="J67" s="48">
        <v>1900000</v>
      </c>
      <c r="K67" s="48">
        <v>1900000</v>
      </c>
      <c r="L67" s="69"/>
      <c r="M67" s="69"/>
      <c r="N67" s="48">
        <v>1900000</v>
      </c>
      <c r="O67" s="48">
        <v>0</v>
      </c>
      <c r="P67" s="48">
        <v>0</v>
      </c>
      <c r="Q67" s="43">
        <f t="shared" si="25"/>
        <v>1900000</v>
      </c>
      <c r="R67" s="44">
        <f t="shared" si="25"/>
        <v>1900000</v>
      </c>
      <c r="S67" s="44">
        <f t="shared" si="26"/>
        <v>1900000</v>
      </c>
      <c r="T67" s="43">
        <v>0</v>
      </c>
      <c r="U67" s="44">
        <v>0</v>
      </c>
      <c r="V67" s="44">
        <f t="shared" si="29"/>
        <v>0</v>
      </c>
      <c r="W67" s="43">
        <f t="shared" si="30"/>
        <v>0</v>
      </c>
      <c r="X67" s="111" t="s">
        <v>333</v>
      </c>
      <c r="Y67" s="111">
        <v>0</v>
      </c>
      <c r="Z67" s="38" t="s">
        <v>334</v>
      </c>
      <c r="AA67" s="38" t="s">
        <v>61</v>
      </c>
      <c r="AB67" s="38"/>
      <c r="AC67" s="109" t="s">
        <v>322</v>
      </c>
      <c r="AD67" s="38"/>
      <c r="AE67" s="38"/>
      <c r="AF67" s="48"/>
      <c r="AG67" s="48"/>
      <c r="AH67" s="48"/>
      <c r="AI67" s="92" t="s">
        <v>335</v>
      </c>
      <c r="AJ67" s="50">
        <f t="shared" si="22"/>
        <v>1900000</v>
      </c>
      <c r="AK67" s="50">
        <f t="shared" si="23"/>
        <v>0</v>
      </c>
      <c r="AL67" s="43"/>
      <c r="AM67" s="43"/>
      <c r="AN67" s="43">
        <v>1900000</v>
      </c>
      <c r="AO67" s="43"/>
      <c r="AP67" s="51" t="s">
        <v>302</v>
      </c>
      <c r="AQ67" s="51" t="s">
        <v>302</v>
      </c>
      <c r="AR67" s="51"/>
      <c r="AS67" s="51"/>
      <c r="AT67" s="51"/>
      <c r="AU67" s="51"/>
      <c r="AV67" s="51"/>
      <c r="AW67" s="51"/>
      <c r="AX67" s="51"/>
    </row>
    <row r="68" spans="1:50" s="53" customFormat="1" ht="45" hidden="1" customHeight="1" x14ac:dyDescent="0.25">
      <c r="A68" s="36" t="s">
        <v>56</v>
      </c>
      <c r="B68" s="38">
        <v>2013</v>
      </c>
      <c r="C68" s="38" t="s">
        <v>57</v>
      </c>
      <c r="D68" s="92" t="s">
        <v>336</v>
      </c>
      <c r="E68" s="38" t="s">
        <v>59</v>
      </c>
      <c r="F68" s="38" t="s">
        <v>57</v>
      </c>
      <c r="G68" s="103">
        <v>41659</v>
      </c>
      <c r="H68" s="103">
        <v>41839</v>
      </c>
      <c r="I68" s="84"/>
      <c r="J68" s="48">
        <v>6300000</v>
      </c>
      <c r="K68" s="48">
        <v>6300000</v>
      </c>
      <c r="L68" s="69"/>
      <c r="M68" s="69"/>
      <c r="N68" s="48">
        <v>6300000</v>
      </c>
      <c r="O68" s="48">
        <v>6119433</v>
      </c>
      <c r="P68" s="48">
        <v>4222850.88</v>
      </c>
      <c r="Q68" s="43">
        <f t="shared" si="25"/>
        <v>6300000</v>
      </c>
      <c r="R68" s="44">
        <f t="shared" si="25"/>
        <v>6300000</v>
      </c>
      <c r="S68" s="44">
        <f t="shared" si="26"/>
        <v>6300000</v>
      </c>
      <c r="T68" s="43">
        <f t="shared" si="27"/>
        <v>6119433</v>
      </c>
      <c r="U68" s="44">
        <f t="shared" si="28"/>
        <v>4222850.88</v>
      </c>
      <c r="V68" s="44">
        <f t="shared" si="29"/>
        <v>4222850.88</v>
      </c>
      <c r="W68" s="43">
        <f t="shared" si="30"/>
        <v>4222850.88</v>
      </c>
      <c r="X68" s="111">
        <v>0.69</v>
      </c>
      <c r="Y68" s="111">
        <v>0.69</v>
      </c>
      <c r="Z68" s="38" t="s">
        <v>337</v>
      </c>
      <c r="AA68" s="38" t="s">
        <v>61</v>
      </c>
      <c r="AB68" s="38" t="s">
        <v>312</v>
      </c>
      <c r="AC68" s="38" t="s">
        <v>338</v>
      </c>
      <c r="AD68" s="38" t="s">
        <v>219</v>
      </c>
      <c r="AE68" s="38" t="s">
        <v>338</v>
      </c>
      <c r="AF68" s="48">
        <v>124467.1</v>
      </c>
      <c r="AG68" s="48">
        <v>0</v>
      </c>
      <c r="AH68" s="48">
        <v>1339202.97</v>
      </c>
      <c r="AI68" s="38" t="s">
        <v>339</v>
      </c>
      <c r="AJ68" s="50">
        <f t="shared" si="22"/>
        <v>180567</v>
      </c>
      <c r="AK68" s="50">
        <f t="shared" si="23"/>
        <v>1896582.12</v>
      </c>
      <c r="AL68" s="43"/>
      <c r="AM68" s="43"/>
      <c r="AN68" s="43"/>
      <c r="AO68" s="43"/>
      <c r="AP68" s="51" t="s">
        <v>122</v>
      </c>
      <c r="AQ68" s="51" t="s">
        <v>122</v>
      </c>
      <c r="AR68" s="51" t="s">
        <v>340</v>
      </c>
      <c r="AS68" s="51" t="s">
        <v>108</v>
      </c>
      <c r="AT68" s="51"/>
      <c r="AU68" s="51"/>
      <c r="AV68" s="51"/>
      <c r="AW68" s="51"/>
      <c r="AX68" s="51"/>
    </row>
    <row r="69" spans="1:50" s="53" customFormat="1" ht="36" hidden="1" customHeight="1" x14ac:dyDescent="0.25">
      <c r="A69" s="36" t="s">
        <v>56</v>
      </c>
      <c r="B69" s="38">
        <v>2013</v>
      </c>
      <c r="C69" s="38" t="s">
        <v>70</v>
      </c>
      <c r="D69" s="92" t="s">
        <v>341</v>
      </c>
      <c r="E69" s="38" t="s">
        <v>59</v>
      </c>
      <c r="F69" s="38" t="s">
        <v>70</v>
      </c>
      <c r="G69" s="90">
        <v>41654</v>
      </c>
      <c r="H69" s="90">
        <v>41987</v>
      </c>
      <c r="I69" s="84"/>
      <c r="J69" s="48">
        <v>3385690</v>
      </c>
      <c r="K69" s="48">
        <v>3385690</v>
      </c>
      <c r="L69" s="69"/>
      <c r="M69" s="69"/>
      <c r="N69" s="48">
        <v>3385690</v>
      </c>
      <c r="O69" s="48">
        <v>3163991.15</v>
      </c>
      <c r="P69" s="48">
        <v>3018967.25</v>
      </c>
      <c r="Q69" s="43">
        <f t="shared" si="25"/>
        <v>3385690</v>
      </c>
      <c r="R69" s="44">
        <f t="shared" si="25"/>
        <v>3385690</v>
      </c>
      <c r="S69" s="44">
        <f t="shared" si="26"/>
        <v>3385690</v>
      </c>
      <c r="T69" s="43">
        <f t="shared" si="27"/>
        <v>3163991.15</v>
      </c>
      <c r="U69" s="44">
        <f t="shared" si="28"/>
        <v>3018967.25</v>
      </c>
      <c r="V69" s="44">
        <f t="shared" si="29"/>
        <v>3018967.25</v>
      </c>
      <c r="W69" s="43">
        <f t="shared" si="30"/>
        <v>3018967.25</v>
      </c>
      <c r="X69" s="111">
        <v>1</v>
      </c>
      <c r="Y69" s="111">
        <v>0.86870000000000003</v>
      </c>
      <c r="Z69" s="38" t="s">
        <v>342</v>
      </c>
      <c r="AA69" s="38" t="s">
        <v>73</v>
      </c>
      <c r="AB69" s="38" t="s">
        <v>343</v>
      </c>
      <c r="AC69" s="38" t="s">
        <v>344</v>
      </c>
      <c r="AD69" s="38" t="s">
        <v>344</v>
      </c>
      <c r="AE69" s="38" t="s">
        <v>344</v>
      </c>
      <c r="AF69" s="48">
        <v>3.17</v>
      </c>
      <c r="AG69" s="48"/>
      <c r="AH69" s="48">
        <v>368100.59</v>
      </c>
      <c r="AI69" s="38"/>
      <c r="AJ69" s="50">
        <f t="shared" si="22"/>
        <v>221698.85000000009</v>
      </c>
      <c r="AK69" s="50">
        <f t="shared" si="23"/>
        <v>145023.89999999991</v>
      </c>
      <c r="AL69" s="43"/>
      <c r="AM69" s="43"/>
      <c r="AN69" s="43"/>
      <c r="AO69" s="43"/>
      <c r="AP69" s="51" t="s">
        <v>67</v>
      </c>
      <c r="AQ69" s="51" t="s">
        <v>67</v>
      </c>
      <c r="AR69" s="91" t="s">
        <v>128</v>
      </c>
      <c r="AS69" s="51" t="s">
        <v>108</v>
      </c>
      <c r="AT69" s="51"/>
      <c r="AU69" s="51"/>
      <c r="AV69" s="51"/>
      <c r="AW69" s="51"/>
      <c r="AX69" s="51"/>
    </row>
    <row r="70" spans="1:50" s="53" customFormat="1" ht="30" hidden="1" customHeight="1" x14ac:dyDescent="0.25">
      <c r="A70" s="36" t="s">
        <v>56</v>
      </c>
      <c r="B70" s="38">
        <v>2013</v>
      </c>
      <c r="C70" s="38" t="s">
        <v>167</v>
      </c>
      <c r="D70" s="92" t="s">
        <v>345</v>
      </c>
      <c r="E70" s="38" t="s">
        <v>59</v>
      </c>
      <c r="F70" s="38" t="s">
        <v>167</v>
      </c>
      <c r="G70" s="90">
        <v>41676</v>
      </c>
      <c r="H70" s="90">
        <v>41761</v>
      </c>
      <c r="I70" s="84"/>
      <c r="J70" s="48">
        <v>800000</v>
      </c>
      <c r="K70" s="48">
        <v>800000</v>
      </c>
      <c r="L70" s="69"/>
      <c r="M70" s="69"/>
      <c r="N70" s="48">
        <v>800000</v>
      </c>
      <c r="O70" s="48">
        <v>795253.28</v>
      </c>
      <c r="P70" s="48">
        <v>751884.48</v>
      </c>
      <c r="Q70" s="43">
        <f t="shared" si="25"/>
        <v>800000</v>
      </c>
      <c r="R70" s="44">
        <f t="shared" si="25"/>
        <v>800000</v>
      </c>
      <c r="S70" s="44">
        <f t="shared" si="26"/>
        <v>800000</v>
      </c>
      <c r="T70" s="43">
        <f t="shared" si="27"/>
        <v>795253.28</v>
      </c>
      <c r="U70" s="44">
        <f t="shared" si="28"/>
        <v>751884.48</v>
      </c>
      <c r="V70" s="44">
        <f t="shared" si="29"/>
        <v>751884.48</v>
      </c>
      <c r="W70" s="43">
        <f t="shared" si="30"/>
        <v>751884.48</v>
      </c>
      <c r="X70" s="111">
        <v>1</v>
      </c>
      <c r="Y70" s="111">
        <v>0.94550000000000001</v>
      </c>
      <c r="Z70" s="38" t="s">
        <v>346</v>
      </c>
      <c r="AA70" s="38" t="s">
        <v>347</v>
      </c>
      <c r="AB70" s="38" t="s">
        <v>348</v>
      </c>
      <c r="AC70" s="38">
        <v>90000162680</v>
      </c>
      <c r="AD70" s="38" t="s">
        <v>349</v>
      </c>
      <c r="AE70" s="38" t="s">
        <v>350</v>
      </c>
      <c r="AF70" s="62">
        <v>18.79</v>
      </c>
      <c r="AG70" s="48"/>
      <c r="AH70" s="48">
        <v>48152.300000000017</v>
      </c>
      <c r="AI70" s="38" t="s">
        <v>351</v>
      </c>
      <c r="AJ70" s="50">
        <f t="shared" si="22"/>
        <v>4746.7199999999721</v>
      </c>
      <c r="AK70" s="50">
        <f t="shared" si="23"/>
        <v>43368.800000000047</v>
      </c>
      <c r="AL70" s="43"/>
      <c r="AM70" s="43"/>
      <c r="AN70" s="43"/>
      <c r="AO70" s="43"/>
      <c r="AP70" s="51" t="s">
        <v>67</v>
      </c>
      <c r="AQ70" s="51" t="s">
        <v>67</v>
      </c>
      <c r="AR70" s="91" t="s">
        <v>128</v>
      </c>
      <c r="AS70" s="51" t="s">
        <v>108</v>
      </c>
      <c r="AT70" s="51"/>
      <c r="AU70" s="51"/>
      <c r="AV70" s="51"/>
      <c r="AW70" s="51"/>
      <c r="AX70" s="51"/>
    </row>
    <row r="71" spans="1:50" s="53" customFormat="1" ht="30" hidden="1" customHeight="1" x14ac:dyDescent="0.25">
      <c r="A71" s="36" t="s">
        <v>56</v>
      </c>
      <c r="B71" s="38">
        <v>2013</v>
      </c>
      <c r="C71" s="38" t="s">
        <v>167</v>
      </c>
      <c r="D71" s="92" t="s">
        <v>352</v>
      </c>
      <c r="E71" s="38" t="s">
        <v>59</v>
      </c>
      <c r="F71" s="38" t="s">
        <v>167</v>
      </c>
      <c r="G71" s="90">
        <v>41676</v>
      </c>
      <c r="H71" s="90">
        <v>41761</v>
      </c>
      <c r="I71" s="84"/>
      <c r="J71" s="48">
        <v>800000</v>
      </c>
      <c r="K71" s="48">
        <v>800000</v>
      </c>
      <c r="L71" s="69"/>
      <c r="M71" s="69"/>
      <c r="N71" s="48">
        <v>800000</v>
      </c>
      <c r="O71" s="48">
        <v>798501.52</v>
      </c>
      <c r="P71" s="48">
        <v>734497.24999999988</v>
      </c>
      <c r="Q71" s="43">
        <f t="shared" si="25"/>
        <v>800000</v>
      </c>
      <c r="R71" s="44">
        <f t="shared" si="25"/>
        <v>800000</v>
      </c>
      <c r="S71" s="44">
        <f t="shared" si="26"/>
        <v>800000</v>
      </c>
      <c r="T71" s="43">
        <f t="shared" si="27"/>
        <v>798501.52</v>
      </c>
      <c r="U71" s="44">
        <f t="shared" si="28"/>
        <v>734497.24999999988</v>
      </c>
      <c r="V71" s="44">
        <f t="shared" si="29"/>
        <v>734497.24999999988</v>
      </c>
      <c r="W71" s="43">
        <f t="shared" si="30"/>
        <v>734497.24999999988</v>
      </c>
      <c r="X71" s="111">
        <v>1</v>
      </c>
      <c r="Y71" s="111">
        <v>0.94350000000000001</v>
      </c>
      <c r="Z71" s="38" t="s">
        <v>353</v>
      </c>
      <c r="AA71" s="38" t="s">
        <v>347</v>
      </c>
      <c r="AB71" s="38" t="s">
        <v>348</v>
      </c>
      <c r="AC71" s="38">
        <v>90000162680</v>
      </c>
      <c r="AD71" s="38" t="s">
        <v>349</v>
      </c>
      <c r="AE71" s="38" t="s">
        <v>350</v>
      </c>
      <c r="AF71" s="62"/>
      <c r="AG71" s="48"/>
      <c r="AH71" s="48">
        <v>94737.040000000125</v>
      </c>
      <c r="AI71" s="38"/>
      <c r="AJ71" s="50">
        <f t="shared" si="22"/>
        <v>1498.4799999999814</v>
      </c>
      <c r="AK71" s="50">
        <f t="shared" si="23"/>
        <v>64004.270000000135</v>
      </c>
      <c r="AL71" s="43"/>
      <c r="AM71" s="43"/>
      <c r="AN71" s="43"/>
      <c r="AO71" s="43"/>
      <c r="AP71" s="51" t="s">
        <v>67</v>
      </c>
      <c r="AQ71" s="51" t="s">
        <v>67</v>
      </c>
      <c r="AR71" s="91" t="s">
        <v>128</v>
      </c>
      <c r="AS71" s="51" t="s">
        <v>108</v>
      </c>
      <c r="AT71" s="51"/>
      <c r="AU71" s="51"/>
      <c r="AV71" s="51"/>
      <c r="AW71" s="51"/>
      <c r="AX71" s="51"/>
    </row>
    <row r="72" spans="1:50" s="53" customFormat="1" ht="42" hidden="1" customHeight="1" x14ac:dyDescent="0.25">
      <c r="A72" s="36" t="s">
        <v>56</v>
      </c>
      <c r="B72" s="38">
        <v>2013</v>
      </c>
      <c r="C72" s="38" t="s">
        <v>70</v>
      </c>
      <c r="D72" s="92" t="s">
        <v>354</v>
      </c>
      <c r="E72" s="38" t="s">
        <v>59</v>
      </c>
      <c r="F72" s="38" t="s">
        <v>90</v>
      </c>
      <c r="G72" s="103">
        <v>41671</v>
      </c>
      <c r="H72" s="103">
        <v>41791</v>
      </c>
      <c r="I72" s="84"/>
      <c r="J72" s="48">
        <v>14973862</v>
      </c>
      <c r="K72" s="48">
        <v>14973862</v>
      </c>
      <c r="L72" s="69"/>
      <c r="M72" s="69"/>
      <c r="N72" s="48">
        <v>14973862</v>
      </c>
      <c r="O72" s="48">
        <v>13938344.060000001</v>
      </c>
      <c r="P72" s="48">
        <v>12334276.59</v>
      </c>
      <c r="Q72" s="43">
        <f t="shared" si="25"/>
        <v>14973862</v>
      </c>
      <c r="R72" s="44">
        <f t="shared" si="25"/>
        <v>14973862</v>
      </c>
      <c r="S72" s="44">
        <f t="shared" si="26"/>
        <v>14973862</v>
      </c>
      <c r="T72" s="43">
        <f t="shared" si="27"/>
        <v>13938344.060000001</v>
      </c>
      <c r="U72" s="44">
        <f t="shared" si="28"/>
        <v>12334276.59</v>
      </c>
      <c r="V72" s="44">
        <f t="shared" si="29"/>
        <v>12334276.59</v>
      </c>
      <c r="W72" s="43">
        <f t="shared" si="30"/>
        <v>12334276.59</v>
      </c>
      <c r="X72" s="46">
        <v>1</v>
      </c>
      <c r="Y72" s="111">
        <f>V72/O72</f>
        <v>0.88491692678161649</v>
      </c>
      <c r="Z72" s="38" t="s">
        <v>355</v>
      </c>
      <c r="AA72" s="38" t="s">
        <v>73</v>
      </c>
      <c r="AB72" s="38" t="s">
        <v>305</v>
      </c>
      <c r="AC72" s="109" t="s">
        <v>356</v>
      </c>
      <c r="AD72" s="38" t="s">
        <v>357</v>
      </c>
      <c r="AE72" s="38" t="s">
        <v>356</v>
      </c>
      <c r="AF72" s="48">
        <v>157482.68</v>
      </c>
      <c r="AG72" s="48"/>
      <c r="AH72" s="48">
        <v>2806171.08</v>
      </c>
      <c r="AI72" s="92" t="s">
        <v>309</v>
      </c>
      <c r="AJ72" s="50">
        <f t="shared" si="22"/>
        <v>1035517.9399999995</v>
      </c>
      <c r="AK72" s="50">
        <f t="shared" si="23"/>
        <v>1604067.4700000007</v>
      </c>
      <c r="AL72" s="43"/>
      <c r="AM72" s="43"/>
      <c r="AN72" s="43">
        <f>AJ72</f>
        <v>1035517.9399999995</v>
      </c>
      <c r="AO72" s="43">
        <f>1193000.62-AN72</f>
        <v>157482.68000000063</v>
      </c>
      <c r="AP72" s="51" t="s">
        <v>67</v>
      </c>
      <c r="AQ72" s="51" t="s">
        <v>67</v>
      </c>
      <c r="AR72" s="91" t="s">
        <v>128</v>
      </c>
      <c r="AS72" s="51" t="s">
        <v>108</v>
      </c>
      <c r="AT72" s="51"/>
      <c r="AU72" s="51"/>
      <c r="AV72" s="51"/>
      <c r="AW72" s="51"/>
      <c r="AX72" s="51"/>
    </row>
    <row r="73" spans="1:50" s="53" customFormat="1" ht="34.5" hidden="1" customHeight="1" x14ac:dyDescent="0.25">
      <c r="A73" s="36" t="s">
        <v>56</v>
      </c>
      <c r="B73" s="38">
        <v>2013</v>
      </c>
      <c r="C73" s="38" t="s">
        <v>87</v>
      </c>
      <c r="D73" s="92" t="s">
        <v>358</v>
      </c>
      <c r="E73" s="38" t="s">
        <v>59</v>
      </c>
      <c r="F73" s="38" t="s">
        <v>93</v>
      </c>
      <c r="G73" s="90">
        <v>41652</v>
      </c>
      <c r="H73" s="90">
        <v>41845</v>
      </c>
      <c r="I73" s="84"/>
      <c r="J73" s="48">
        <v>17000000</v>
      </c>
      <c r="K73" s="48">
        <v>17000000</v>
      </c>
      <c r="L73" s="69"/>
      <c r="M73" s="69"/>
      <c r="N73" s="48">
        <v>17000000</v>
      </c>
      <c r="O73" s="48">
        <f>16635320.94+332706.42</f>
        <v>16968027.359999999</v>
      </c>
      <c r="P73" s="48">
        <v>16837037.68</v>
      </c>
      <c r="Q73" s="44">
        <f t="shared" si="25"/>
        <v>17000000</v>
      </c>
      <c r="R73" s="44">
        <f t="shared" si="25"/>
        <v>17000000</v>
      </c>
      <c r="S73" s="44">
        <f t="shared" si="26"/>
        <v>17000000</v>
      </c>
      <c r="T73" s="43">
        <f t="shared" si="27"/>
        <v>16968027.359999999</v>
      </c>
      <c r="U73" s="44">
        <f t="shared" si="28"/>
        <v>16837037.68</v>
      </c>
      <c r="V73" s="44">
        <f t="shared" si="29"/>
        <v>16837037.68</v>
      </c>
      <c r="W73" s="43">
        <f t="shared" si="30"/>
        <v>16837037.68</v>
      </c>
      <c r="X73" s="111">
        <v>0.95</v>
      </c>
      <c r="Y73" s="111">
        <v>0.92869999999999997</v>
      </c>
      <c r="Z73" s="38" t="s">
        <v>359</v>
      </c>
      <c r="AA73" s="38" t="s">
        <v>93</v>
      </c>
      <c r="AB73" s="38" t="s">
        <v>360</v>
      </c>
      <c r="AC73" s="38" t="s">
        <v>361</v>
      </c>
      <c r="AD73" s="38" t="s">
        <v>362</v>
      </c>
      <c r="AE73" s="38" t="s">
        <v>363</v>
      </c>
      <c r="AF73" s="48">
        <v>896.27</v>
      </c>
      <c r="AG73" s="48">
        <v>0</v>
      </c>
      <c r="AH73" s="48">
        <v>2319668.5299999998</v>
      </c>
      <c r="AI73" s="38" t="s">
        <v>364</v>
      </c>
      <c r="AJ73" s="50">
        <f t="shared" si="22"/>
        <v>31972.640000000596</v>
      </c>
      <c r="AK73" s="50">
        <f t="shared" si="23"/>
        <v>130989.6799999997</v>
      </c>
      <c r="AL73" s="43"/>
      <c r="AM73" s="43"/>
      <c r="AN73" s="43"/>
      <c r="AO73" s="43"/>
      <c r="AP73" s="51" t="s">
        <v>273</v>
      </c>
      <c r="AQ73" s="51" t="s">
        <v>273</v>
      </c>
      <c r="AR73" s="91" t="s">
        <v>128</v>
      </c>
      <c r="AS73" s="51" t="s">
        <v>108</v>
      </c>
      <c r="AT73" s="51"/>
      <c r="AU73" s="51"/>
      <c r="AV73" s="51"/>
      <c r="AW73" s="51"/>
      <c r="AX73" s="51"/>
    </row>
    <row r="74" spans="1:50" s="53" customFormat="1" ht="33" hidden="1" customHeight="1" x14ac:dyDescent="0.25">
      <c r="A74" s="36" t="s">
        <v>56</v>
      </c>
      <c r="B74" s="38">
        <v>2013</v>
      </c>
      <c r="C74" s="38" t="s">
        <v>167</v>
      </c>
      <c r="D74" s="92" t="s">
        <v>365</v>
      </c>
      <c r="E74" s="38" t="s">
        <v>59</v>
      </c>
      <c r="F74" s="38" t="s">
        <v>167</v>
      </c>
      <c r="G74" s="90">
        <v>41675</v>
      </c>
      <c r="H74" s="90">
        <v>41820</v>
      </c>
      <c r="I74" s="84"/>
      <c r="J74" s="48">
        <v>6000000</v>
      </c>
      <c r="K74" s="48">
        <v>6000000</v>
      </c>
      <c r="L74" s="69"/>
      <c r="M74" s="69"/>
      <c r="N74" s="48">
        <v>6000000</v>
      </c>
      <c r="O74" s="48">
        <v>4020655.9</v>
      </c>
      <c r="P74" s="48">
        <v>3970655.9</v>
      </c>
      <c r="Q74" s="43">
        <f t="shared" si="25"/>
        <v>6000000</v>
      </c>
      <c r="R74" s="44">
        <f t="shared" si="25"/>
        <v>6000000</v>
      </c>
      <c r="S74" s="44">
        <f t="shared" si="26"/>
        <v>6000000</v>
      </c>
      <c r="T74" s="43">
        <f t="shared" si="27"/>
        <v>4020655.9</v>
      </c>
      <c r="U74" s="44">
        <f t="shared" si="28"/>
        <v>3970655.9</v>
      </c>
      <c r="V74" s="44">
        <f t="shared" si="29"/>
        <v>3970655.9</v>
      </c>
      <c r="W74" s="43">
        <f t="shared" si="30"/>
        <v>3970655.9</v>
      </c>
      <c r="X74" s="111">
        <v>1</v>
      </c>
      <c r="Y74" s="111">
        <v>1</v>
      </c>
      <c r="Z74" s="38" t="s">
        <v>366</v>
      </c>
      <c r="AA74" s="38" t="s">
        <v>347</v>
      </c>
      <c r="AB74" s="38" t="s">
        <v>348</v>
      </c>
      <c r="AC74" s="38" t="s">
        <v>367</v>
      </c>
      <c r="AD74" s="38" t="s">
        <v>368</v>
      </c>
      <c r="AE74" s="38" t="s">
        <v>369</v>
      </c>
      <c r="AF74" s="48">
        <v>233.15</v>
      </c>
      <c r="AG74" s="48">
        <v>0</v>
      </c>
      <c r="AH74" s="48">
        <v>50011.549999999625</v>
      </c>
      <c r="AI74" s="38" t="s">
        <v>370</v>
      </c>
      <c r="AJ74" s="50">
        <f t="shared" si="22"/>
        <v>1979344.1</v>
      </c>
      <c r="AK74" s="50">
        <f t="shared" si="23"/>
        <v>50000</v>
      </c>
      <c r="AL74" s="43"/>
      <c r="AM74" s="43"/>
      <c r="AN74" s="43"/>
      <c r="AO74" s="43"/>
      <c r="AP74" s="51" t="s">
        <v>67</v>
      </c>
      <c r="AQ74" s="51" t="s">
        <v>67</v>
      </c>
      <c r="AR74" s="91" t="s">
        <v>128</v>
      </c>
      <c r="AS74" s="51" t="s">
        <v>108</v>
      </c>
      <c r="AT74" s="51"/>
      <c r="AU74" s="51"/>
      <c r="AV74" s="51"/>
      <c r="AW74" s="51"/>
      <c r="AX74" s="51"/>
    </row>
    <row r="75" spans="1:50" s="53" customFormat="1" ht="60" hidden="1" customHeight="1" x14ac:dyDescent="0.25">
      <c r="A75" s="36" t="s">
        <v>56</v>
      </c>
      <c r="B75" s="38">
        <v>2013</v>
      </c>
      <c r="C75" s="38" t="s">
        <v>167</v>
      </c>
      <c r="D75" s="92" t="s">
        <v>371</v>
      </c>
      <c r="E75" s="38" t="s">
        <v>59</v>
      </c>
      <c r="F75" s="38" t="s">
        <v>167</v>
      </c>
      <c r="G75" s="90">
        <v>41708</v>
      </c>
      <c r="H75" s="90">
        <v>41827</v>
      </c>
      <c r="I75" s="84"/>
      <c r="J75" s="48">
        <v>5000000</v>
      </c>
      <c r="K75" s="48">
        <v>5000000</v>
      </c>
      <c r="L75" s="69"/>
      <c r="M75" s="69"/>
      <c r="N75" s="48">
        <v>5000000</v>
      </c>
      <c r="O75" s="48">
        <v>4917714.1500000004</v>
      </c>
      <c r="P75" s="48">
        <v>4917714.1500000004</v>
      </c>
      <c r="Q75" s="43">
        <f t="shared" si="25"/>
        <v>5000000</v>
      </c>
      <c r="R75" s="44">
        <f t="shared" si="25"/>
        <v>5000000</v>
      </c>
      <c r="S75" s="44">
        <f t="shared" si="26"/>
        <v>5000000</v>
      </c>
      <c r="T75" s="43">
        <f t="shared" si="27"/>
        <v>4917714.1500000004</v>
      </c>
      <c r="U75" s="44">
        <f t="shared" si="28"/>
        <v>4917714.1500000004</v>
      </c>
      <c r="V75" s="44">
        <f t="shared" si="29"/>
        <v>4917714.1500000004</v>
      </c>
      <c r="W75" s="43">
        <f t="shared" si="30"/>
        <v>4917714.1500000004</v>
      </c>
      <c r="X75" s="111">
        <v>1</v>
      </c>
      <c r="Y75" s="117">
        <v>1</v>
      </c>
      <c r="Z75" s="38" t="s">
        <v>372</v>
      </c>
      <c r="AA75" s="38" t="s">
        <v>347</v>
      </c>
      <c r="AB75" s="38" t="s">
        <v>348</v>
      </c>
      <c r="AC75" s="38" t="s">
        <v>367</v>
      </c>
      <c r="AD75" s="38" t="s">
        <v>314</v>
      </c>
      <c r="AE75" s="38" t="s">
        <v>373</v>
      </c>
      <c r="AF75" s="48">
        <v>57.55</v>
      </c>
      <c r="AG75" s="48">
        <v>0</v>
      </c>
      <c r="AH75" s="48">
        <v>82285.840000000739</v>
      </c>
      <c r="AI75" s="38" t="s">
        <v>374</v>
      </c>
      <c r="AJ75" s="50">
        <f t="shared" si="22"/>
        <v>82285.849999999627</v>
      </c>
      <c r="AK75" s="50">
        <f t="shared" si="23"/>
        <v>0</v>
      </c>
      <c r="AL75" s="43"/>
      <c r="AM75" s="43"/>
      <c r="AN75" s="43"/>
      <c r="AO75" s="43"/>
      <c r="AP75" s="51" t="s">
        <v>67</v>
      </c>
      <c r="AQ75" s="51" t="s">
        <v>67</v>
      </c>
      <c r="AR75" s="51" t="s">
        <v>68</v>
      </c>
      <c r="AS75" s="51"/>
      <c r="AT75" s="51" t="s">
        <v>69</v>
      </c>
      <c r="AU75" s="51" t="s">
        <v>69</v>
      </c>
      <c r="AV75" s="51"/>
      <c r="AW75" s="51"/>
      <c r="AX75" s="51"/>
    </row>
    <row r="76" spans="1:50" s="53" customFormat="1" ht="31.5" hidden="1" customHeight="1" x14ac:dyDescent="0.25">
      <c r="A76" s="36" t="s">
        <v>56</v>
      </c>
      <c r="B76" s="38">
        <v>2013</v>
      </c>
      <c r="C76" s="38" t="s">
        <v>87</v>
      </c>
      <c r="D76" s="92" t="s">
        <v>375</v>
      </c>
      <c r="E76" s="38" t="s">
        <v>59</v>
      </c>
      <c r="F76" s="38" t="s">
        <v>93</v>
      </c>
      <c r="G76" s="90">
        <v>41652</v>
      </c>
      <c r="H76" s="90">
        <v>41797</v>
      </c>
      <c r="I76" s="84"/>
      <c r="J76" s="48">
        <v>18000000</v>
      </c>
      <c r="K76" s="48">
        <v>18000000</v>
      </c>
      <c r="L76" s="69"/>
      <c r="M76" s="69"/>
      <c r="N76" s="48">
        <v>18000000</v>
      </c>
      <c r="O76" s="48">
        <v>17969717.52</v>
      </c>
      <c r="P76" s="48">
        <v>17135974.559999999</v>
      </c>
      <c r="Q76" s="44">
        <f t="shared" si="25"/>
        <v>18000000</v>
      </c>
      <c r="R76" s="44">
        <f t="shared" si="25"/>
        <v>18000000</v>
      </c>
      <c r="S76" s="44">
        <f t="shared" si="26"/>
        <v>18000000</v>
      </c>
      <c r="T76" s="43">
        <f>O76</f>
        <v>17969717.52</v>
      </c>
      <c r="U76" s="44">
        <f t="shared" si="28"/>
        <v>17135974.559999999</v>
      </c>
      <c r="V76" s="44">
        <f t="shared" si="29"/>
        <v>17135974.559999999</v>
      </c>
      <c r="W76" s="43">
        <f t="shared" si="30"/>
        <v>17135974.559999999</v>
      </c>
      <c r="X76" s="111">
        <v>1</v>
      </c>
      <c r="Y76" s="111">
        <v>0.95069999999999999</v>
      </c>
      <c r="Z76" s="38" t="s">
        <v>376</v>
      </c>
      <c r="AA76" s="38" t="s">
        <v>87</v>
      </c>
      <c r="AB76" s="38" t="s">
        <v>360</v>
      </c>
      <c r="AC76" s="38" t="s">
        <v>377</v>
      </c>
      <c r="AD76" s="38" t="s">
        <v>378</v>
      </c>
      <c r="AE76" s="38" t="s">
        <v>379</v>
      </c>
      <c r="AF76" s="48">
        <v>365.27</v>
      </c>
      <c r="AG76" s="48">
        <v>0</v>
      </c>
      <c r="AH76" s="48">
        <v>887723.29</v>
      </c>
      <c r="AI76" s="38" t="s">
        <v>380</v>
      </c>
      <c r="AJ76" s="50">
        <f t="shared" si="22"/>
        <v>30282.480000000447</v>
      </c>
      <c r="AK76" s="50">
        <f t="shared" si="23"/>
        <v>833742.96000000089</v>
      </c>
      <c r="AL76" s="43"/>
      <c r="AM76" s="43"/>
      <c r="AN76" s="43"/>
      <c r="AO76" s="43"/>
      <c r="AP76" s="51" t="s">
        <v>67</v>
      </c>
      <c r="AQ76" s="51" t="s">
        <v>67</v>
      </c>
      <c r="AR76" s="91" t="s">
        <v>128</v>
      </c>
      <c r="AS76" s="51" t="s">
        <v>108</v>
      </c>
      <c r="AT76" s="51"/>
      <c r="AU76" s="51"/>
      <c r="AV76" s="51"/>
      <c r="AW76" s="51"/>
      <c r="AX76" s="51"/>
    </row>
    <row r="77" spans="1:50" s="53" customFormat="1" ht="34.5" hidden="1" customHeight="1" x14ac:dyDescent="0.25">
      <c r="A77" s="38" t="s">
        <v>56</v>
      </c>
      <c r="B77" s="38">
        <v>2013</v>
      </c>
      <c r="C77" s="38" t="s">
        <v>106</v>
      </c>
      <c r="D77" s="92" t="s">
        <v>381</v>
      </c>
      <c r="E77" s="38"/>
      <c r="F77" s="38" t="s">
        <v>108</v>
      </c>
      <c r="G77" s="38"/>
      <c r="H77" s="38"/>
      <c r="I77" s="84"/>
      <c r="J77" s="48"/>
      <c r="K77" s="48"/>
      <c r="L77" s="69"/>
      <c r="M77" s="69"/>
      <c r="N77" s="48"/>
      <c r="O77" s="48"/>
      <c r="P77" s="48"/>
      <c r="Q77" s="48"/>
      <c r="R77" s="44"/>
      <c r="S77" s="44"/>
      <c r="T77" s="36"/>
      <c r="U77" s="44"/>
      <c r="V77" s="44"/>
      <c r="W77" s="43"/>
      <c r="X77" s="36"/>
      <c r="Y77" s="36" t="s">
        <v>318</v>
      </c>
      <c r="Z77" s="38"/>
      <c r="AA77" s="38"/>
      <c r="AB77" s="38" t="s">
        <v>305</v>
      </c>
      <c r="AC77" s="38" t="s">
        <v>382</v>
      </c>
      <c r="AD77" s="38" t="s">
        <v>383</v>
      </c>
      <c r="AE77" s="38" t="s">
        <v>384</v>
      </c>
      <c r="AF77" s="48">
        <v>182.33</v>
      </c>
      <c r="AG77" s="48">
        <v>0</v>
      </c>
      <c r="AH77" s="48">
        <v>638710.34</v>
      </c>
      <c r="AI77" s="38" t="s">
        <v>385</v>
      </c>
      <c r="AJ77" s="50"/>
      <c r="AK77" s="50"/>
      <c r="AL77" s="43"/>
      <c r="AM77" s="43"/>
      <c r="AN77" s="43">
        <v>272975.48</v>
      </c>
      <c r="AO77" s="43">
        <v>86651.72</v>
      </c>
      <c r="AP77" s="85"/>
      <c r="AQ77" s="51"/>
      <c r="AR77" s="51"/>
      <c r="AS77" s="51"/>
      <c r="AT77" s="51"/>
      <c r="AU77" s="51"/>
      <c r="AV77" s="51"/>
      <c r="AW77" s="51"/>
      <c r="AX77" s="51"/>
    </row>
    <row r="78" spans="1:50" s="53" customFormat="1" ht="60" hidden="1" customHeight="1" x14ac:dyDescent="0.25">
      <c r="A78" s="36" t="s">
        <v>56</v>
      </c>
      <c r="B78" s="38">
        <v>2013</v>
      </c>
      <c r="C78" s="38" t="s">
        <v>57</v>
      </c>
      <c r="D78" s="92" t="s">
        <v>386</v>
      </c>
      <c r="E78" s="38" t="s">
        <v>89</v>
      </c>
      <c r="F78" s="38" t="s">
        <v>108</v>
      </c>
      <c r="G78" s="39">
        <v>41680</v>
      </c>
      <c r="H78" s="39">
        <v>41869</v>
      </c>
      <c r="I78" s="84"/>
      <c r="J78" s="48">
        <v>2500000</v>
      </c>
      <c r="K78" s="48">
        <v>2500000</v>
      </c>
      <c r="L78" s="69"/>
      <c r="M78" s="69"/>
      <c r="N78" s="48">
        <v>2500000</v>
      </c>
      <c r="O78" s="48">
        <v>2441191</v>
      </c>
      <c r="P78" s="48">
        <v>2441191</v>
      </c>
      <c r="Q78" s="44">
        <f t="shared" si="25"/>
        <v>2500000</v>
      </c>
      <c r="R78" s="44">
        <f t="shared" si="25"/>
        <v>2500000</v>
      </c>
      <c r="S78" s="44">
        <f t="shared" si="26"/>
        <v>2500000</v>
      </c>
      <c r="T78" s="43">
        <f t="shared" ref="T78:T90" si="31">O78</f>
        <v>2441191</v>
      </c>
      <c r="U78" s="44">
        <f t="shared" ref="U78:U84" si="32">V78</f>
        <v>2441191</v>
      </c>
      <c r="V78" s="44">
        <f t="shared" ref="V78:V90" si="33">P78</f>
        <v>2441191</v>
      </c>
      <c r="W78" s="43">
        <f t="shared" ref="W78:W84" si="34">V78</f>
        <v>2441191</v>
      </c>
      <c r="X78" s="111">
        <v>1</v>
      </c>
      <c r="Y78" s="111">
        <v>1</v>
      </c>
      <c r="Z78" s="38" t="s">
        <v>387</v>
      </c>
      <c r="AA78" s="38" t="s">
        <v>61</v>
      </c>
      <c r="AB78" s="38"/>
      <c r="AC78" s="38"/>
      <c r="AD78" s="38"/>
      <c r="AE78" s="38"/>
      <c r="AF78" s="48"/>
      <c r="AG78" s="48"/>
      <c r="AH78" s="48"/>
      <c r="AI78" s="38"/>
      <c r="AJ78" s="50">
        <f t="shared" ref="AJ78:AJ84" si="35">K78-O78</f>
        <v>58809</v>
      </c>
      <c r="AK78" s="50">
        <f t="shared" ref="AK78:AK84" si="36">O78-P78</f>
        <v>0</v>
      </c>
      <c r="AL78" s="43"/>
      <c r="AM78" s="43"/>
      <c r="AN78" s="43"/>
      <c r="AO78" s="43"/>
      <c r="AP78" s="51" t="s">
        <v>67</v>
      </c>
      <c r="AQ78" s="51" t="s">
        <v>67</v>
      </c>
      <c r="AR78" s="51" t="s">
        <v>68</v>
      </c>
      <c r="AS78" s="51"/>
      <c r="AT78" s="51" t="s">
        <v>69</v>
      </c>
      <c r="AU78" s="51" t="s">
        <v>69</v>
      </c>
      <c r="AV78" s="51"/>
      <c r="AW78" s="51"/>
      <c r="AX78" s="51"/>
    </row>
    <row r="79" spans="1:50" s="53" customFormat="1" ht="75" hidden="1" customHeight="1" x14ac:dyDescent="0.25">
      <c r="A79" s="36" t="s">
        <v>56</v>
      </c>
      <c r="B79" s="38">
        <v>2013</v>
      </c>
      <c r="C79" s="38" t="s">
        <v>57</v>
      </c>
      <c r="D79" s="92" t="s">
        <v>388</v>
      </c>
      <c r="E79" s="38" t="s">
        <v>89</v>
      </c>
      <c r="F79" s="38" t="s">
        <v>108</v>
      </c>
      <c r="G79" s="39">
        <v>41778</v>
      </c>
      <c r="H79" s="39">
        <v>41869</v>
      </c>
      <c r="I79" s="84"/>
      <c r="J79" s="48">
        <v>2000000</v>
      </c>
      <c r="K79" s="48">
        <v>2000000</v>
      </c>
      <c r="L79" s="69"/>
      <c r="M79" s="69"/>
      <c r="N79" s="48">
        <v>2000000</v>
      </c>
      <c r="O79" s="48">
        <v>1998379.86</v>
      </c>
      <c r="P79" s="48">
        <v>1998379.85</v>
      </c>
      <c r="Q79" s="44">
        <f t="shared" si="25"/>
        <v>2000000</v>
      </c>
      <c r="R79" s="44">
        <f t="shared" si="25"/>
        <v>2000000</v>
      </c>
      <c r="S79" s="44">
        <f t="shared" si="26"/>
        <v>2000000</v>
      </c>
      <c r="T79" s="43">
        <f t="shared" si="31"/>
        <v>1998379.86</v>
      </c>
      <c r="U79" s="44">
        <f t="shared" si="32"/>
        <v>1998379.85</v>
      </c>
      <c r="V79" s="44">
        <f t="shared" si="33"/>
        <v>1998379.85</v>
      </c>
      <c r="W79" s="43">
        <f t="shared" si="34"/>
        <v>1998379.85</v>
      </c>
      <c r="X79" s="111">
        <v>1</v>
      </c>
      <c r="Y79" s="111">
        <v>1</v>
      </c>
      <c r="Z79" s="38" t="s">
        <v>389</v>
      </c>
      <c r="AA79" s="38" t="s">
        <v>61</v>
      </c>
      <c r="AB79" s="38"/>
      <c r="AC79" s="38"/>
      <c r="AD79" s="38"/>
      <c r="AE79" s="38"/>
      <c r="AF79" s="48"/>
      <c r="AG79" s="48"/>
      <c r="AH79" s="48"/>
      <c r="AI79" s="38"/>
      <c r="AJ79" s="50">
        <f t="shared" si="35"/>
        <v>1620.1399999998976</v>
      </c>
      <c r="AK79" s="50">
        <f t="shared" si="36"/>
        <v>1.0000000009313226E-2</v>
      </c>
      <c r="AL79" s="43"/>
      <c r="AM79" s="43"/>
      <c r="AN79" s="43"/>
      <c r="AO79" s="43"/>
      <c r="AP79" s="51" t="s">
        <v>67</v>
      </c>
      <c r="AQ79" s="51" t="s">
        <v>67</v>
      </c>
      <c r="AR79" s="51" t="s">
        <v>68</v>
      </c>
      <c r="AS79" s="51"/>
      <c r="AT79" s="51" t="s">
        <v>69</v>
      </c>
      <c r="AU79" s="51" t="s">
        <v>69</v>
      </c>
      <c r="AV79" s="51"/>
      <c r="AW79" s="51"/>
      <c r="AX79" s="51"/>
    </row>
    <row r="80" spans="1:50" s="53" customFormat="1" ht="45" hidden="1" customHeight="1" x14ac:dyDescent="0.25">
      <c r="A80" s="36" t="s">
        <v>56</v>
      </c>
      <c r="B80" s="38">
        <v>2013</v>
      </c>
      <c r="C80" s="38" t="s">
        <v>57</v>
      </c>
      <c r="D80" s="92" t="s">
        <v>390</v>
      </c>
      <c r="E80" s="38" t="s">
        <v>89</v>
      </c>
      <c r="F80" s="38" t="s">
        <v>108</v>
      </c>
      <c r="G80" s="39">
        <v>41639</v>
      </c>
      <c r="H80" s="39">
        <v>41911</v>
      </c>
      <c r="I80" s="84"/>
      <c r="J80" s="48">
        <v>1000000</v>
      </c>
      <c r="K80" s="48">
        <v>1000000</v>
      </c>
      <c r="L80" s="69"/>
      <c r="M80" s="69"/>
      <c r="N80" s="48">
        <v>1000000</v>
      </c>
      <c r="O80" s="48">
        <v>999243.72</v>
      </c>
      <c r="P80" s="48">
        <v>999243.72</v>
      </c>
      <c r="Q80" s="44">
        <f t="shared" si="25"/>
        <v>1000000</v>
      </c>
      <c r="R80" s="44">
        <f t="shared" si="25"/>
        <v>1000000</v>
      </c>
      <c r="S80" s="44">
        <f t="shared" si="26"/>
        <v>1000000</v>
      </c>
      <c r="T80" s="43">
        <f t="shared" si="31"/>
        <v>999243.72</v>
      </c>
      <c r="U80" s="44">
        <f t="shared" si="32"/>
        <v>999243.72</v>
      </c>
      <c r="V80" s="44">
        <f t="shared" si="33"/>
        <v>999243.72</v>
      </c>
      <c r="W80" s="43">
        <f t="shared" si="34"/>
        <v>999243.72</v>
      </c>
      <c r="X80" s="111">
        <v>1</v>
      </c>
      <c r="Y80" s="111">
        <v>1</v>
      </c>
      <c r="Z80" s="38" t="s">
        <v>391</v>
      </c>
      <c r="AA80" s="38" t="s">
        <v>61</v>
      </c>
      <c r="AB80" s="38"/>
      <c r="AC80" s="38"/>
      <c r="AD80" s="38"/>
      <c r="AE80" s="38"/>
      <c r="AF80" s="48"/>
      <c r="AG80" s="48"/>
      <c r="AH80" s="48"/>
      <c r="AI80" s="38"/>
      <c r="AJ80" s="50">
        <f t="shared" si="35"/>
        <v>756.28000000002794</v>
      </c>
      <c r="AK80" s="50">
        <f t="shared" si="36"/>
        <v>0</v>
      </c>
      <c r="AL80" s="43"/>
      <c r="AM80" s="43"/>
      <c r="AN80" s="43"/>
      <c r="AO80" s="43"/>
      <c r="AP80" s="51" t="s">
        <v>67</v>
      </c>
      <c r="AQ80" s="51" t="s">
        <v>67</v>
      </c>
      <c r="AR80" s="51" t="s">
        <v>68</v>
      </c>
      <c r="AS80" s="51"/>
      <c r="AT80" s="51" t="s">
        <v>69</v>
      </c>
      <c r="AU80" s="51" t="s">
        <v>69</v>
      </c>
      <c r="AV80" s="51"/>
      <c r="AW80" s="51"/>
      <c r="AX80" s="51"/>
    </row>
    <row r="81" spans="1:50" s="53" customFormat="1" ht="45" hidden="1" customHeight="1" x14ac:dyDescent="0.25">
      <c r="A81" s="36" t="s">
        <v>56</v>
      </c>
      <c r="B81" s="38">
        <v>2013</v>
      </c>
      <c r="C81" s="38" t="s">
        <v>57</v>
      </c>
      <c r="D81" s="92" t="s">
        <v>392</v>
      </c>
      <c r="E81" s="38" t="s">
        <v>89</v>
      </c>
      <c r="F81" s="38" t="s">
        <v>108</v>
      </c>
      <c r="G81" s="39">
        <v>41719</v>
      </c>
      <c r="H81" s="39">
        <v>41845</v>
      </c>
      <c r="I81" s="84"/>
      <c r="J81" s="48">
        <v>500000</v>
      </c>
      <c r="K81" s="48">
        <v>500000</v>
      </c>
      <c r="L81" s="69"/>
      <c r="M81" s="69"/>
      <c r="N81" s="48">
        <v>500000</v>
      </c>
      <c r="O81" s="48">
        <v>493000</v>
      </c>
      <c r="P81" s="48">
        <v>493000</v>
      </c>
      <c r="Q81" s="44">
        <f t="shared" si="25"/>
        <v>500000</v>
      </c>
      <c r="R81" s="44">
        <f t="shared" si="25"/>
        <v>500000</v>
      </c>
      <c r="S81" s="44">
        <f t="shared" si="26"/>
        <v>500000</v>
      </c>
      <c r="T81" s="43">
        <f t="shared" si="31"/>
        <v>493000</v>
      </c>
      <c r="U81" s="44">
        <f t="shared" si="32"/>
        <v>493000</v>
      </c>
      <c r="V81" s="44">
        <f t="shared" si="33"/>
        <v>493000</v>
      </c>
      <c r="W81" s="43">
        <f t="shared" si="34"/>
        <v>493000</v>
      </c>
      <c r="X81" s="111">
        <v>1</v>
      </c>
      <c r="Y81" s="111">
        <v>1</v>
      </c>
      <c r="Z81" s="38" t="s">
        <v>393</v>
      </c>
      <c r="AA81" s="38" t="s">
        <v>61</v>
      </c>
      <c r="AB81" s="38"/>
      <c r="AC81" s="38"/>
      <c r="AD81" s="38"/>
      <c r="AE81" s="38"/>
      <c r="AF81" s="48"/>
      <c r="AG81" s="48"/>
      <c r="AH81" s="48"/>
      <c r="AI81" s="38"/>
      <c r="AJ81" s="50">
        <f t="shared" si="35"/>
        <v>7000</v>
      </c>
      <c r="AK81" s="50">
        <f t="shared" si="36"/>
        <v>0</v>
      </c>
      <c r="AL81" s="43"/>
      <c r="AM81" s="43"/>
      <c r="AN81" s="43"/>
      <c r="AO81" s="43"/>
      <c r="AP81" s="51" t="s">
        <v>67</v>
      </c>
      <c r="AQ81" s="51" t="s">
        <v>67</v>
      </c>
      <c r="AR81" s="51" t="s">
        <v>68</v>
      </c>
      <c r="AS81" s="51"/>
      <c r="AT81" s="51" t="s">
        <v>69</v>
      </c>
      <c r="AU81" s="51" t="s">
        <v>69</v>
      </c>
      <c r="AV81" s="51"/>
      <c r="AW81" s="51"/>
      <c r="AX81" s="51"/>
    </row>
    <row r="82" spans="1:50" s="53" customFormat="1" ht="30" hidden="1" customHeight="1" x14ac:dyDescent="0.25">
      <c r="A82" s="36" t="s">
        <v>56</v>
      </c>
      <c r="B82" s="38">
        <v>2013</v>
      </c>
      <c r="C82" s="38" t="s">
        <v>57</v>
      </c>
      <c r="D82" s="92" t="s">
        <v>394</v>
      </c>
      <c r="E82" s="38" t="s">
        <v>89</v>
      </c>
      <c r="F82" s="38" t="s">
        <v>108</v>
      </c>
      <c r="G82" s="39">
        <v>41701</v>
      </c>
      <c r="H82" s="39">
        <v>41873</v>
      </c>
      <c r="I82" s="84"/>
      <c r="J82" s="48">
        <v>1000000</v>
      </c>
      <c r="K82" s="48">
        <v>1000000</v>
      </c>
      <c r="L82" s="69"/>
      <c r="M82" s="69"/>
      <c r="N82" s="48">
        <v>1000000</v>
      </c>
      <c r="O82" s="48">
        <v>997600</v>
      </c>
      <c r="P82" s="48">
        <v>997600</v>
      </c>
      <c r="Q82" s="44">
        <f t="shared" si="25"/>
        <v>1000000</v>
      </c>
      <c r="R82" s="44">
        <f t="shared" si="25"/>
        <v>1000000</v>
      </c>
      <c r="S82" s="44">
        <f t="shared" si="26"/>
        <v>1000000</v>
      </c>
      <c r="T82" s="43">
        <f t="shared" si="31"/>
        <v>997600</v>
      </c>
      <c r="U82" s="44">
        <f t="shared" si="32"/>
        <v>997600</v>
      </c>
      <c r="V82" s="44">
        <f t="shared" si="33"/>
        <v>997600</v>
      </c>
      <c r="W82" s="43">
        <f t="shared" si="34"/>
        <v>997600</v>
      </c>
      <c r="X82" s="111">
        <v>1</v>
      </c>
      <c r="Y82" s="111">
        <v>1</v>
      </c>
      <c r="Z82" s="38" t="s">
        <v>395</v>
      </c>
      <c r="AA82" s="38" t="s">
        <v>61</v>
      </c>
      <c r="AB82" s="38"/>
      <c r="AC82" s="38"/>
      <c r="AD82" s="38"/>
      <c r="AE82" s="38"/>
      <c r="AF82" s="48"/>
      <c r="AG82" s="48"/>
      <c r="AH82" s="48"/>
      <c r="AI82" s="38"/>
      <c r="AJ82" s="50">
        <f t="shared" si="35"/>
        <v>2400</v>
      </c>
      <c r="AK82" s="50">
        <f t="shared" si="36"/>
        <v>0</v>
      </c>
      <c r="AL82" s="43"/>
      <c r="AM82" s="43"/>
      <c r="AN82" s="43"/>
      <c r="AO82" s="43"/>
      <c r="AP82" s="51" t="s">
        <v>67</v>
      </c>
      <c r="AQ82" s="51" t="s">
        <v>67</v>
      </c>
      <c r="AR82" s="51" t="s">
        <v>68</v>
      </c>
      <c r="AS82" s="51"/>
      <c r="AT82" s="51" t="s">
        <v>69</v>
      </c>
      <c r="AU82" s="51" t="s">
        <v>69</v>
      </c>
      <c r="AV82" s="51"/>
      <c r="AW82" s="51"/>
      <c r="AX82" s="51"/>
    </row>
    <row r="83" spans="1:50" s="53" customFormat="1" ht="30" hidden="1" customHeight="1" x14ac:dyDescent="0.25">
      <c r="A83" s="36" t="s">
        <v>56</v>
      </c>
      <c r="B83" s="38">
        <v>2013</v>
      </c>
      <c r="C83" s="38" t="s">
        <v>57</v>
      </c>
      <c r="D83" s="92" t="s">
        <v>396</v>
      </c>
      <c r="E83" s="38" t="s">
        <v>89</v>
      </c>
      <c r="F83" s="38" t="s">
        <v>108</v>
      </c>
      <c r="G83" s="39">
        <v>41670</v>
      </c>
      <c r="H83" s="39">
        <v>41719</v>
      </c>
      <c r="I83" s="84"/>
      <c r="J83" s="48">
        <v>1250000</v>
      </c>
      <c r="K83" s="48">
        <v>1250000</v>
      </c>
      <c r="L83" s="69"/>
      <c r="M83" s="69"/>
      <c r="N83" s="48">
        <v>1250000</v>
      </c>
      <c r="O83" s="48">
        <v>1070000</v>
      </c>
      <c r="P83" s="48">
        <v>1070000</v>
      </c>
      <c r="Q83" s="43">
        <f>J83</f>
        <v>1250000</v>
      </c>
      <c r="R83" s="44">
        <f t="shared" ref="R83" si="37">K83</f>
        <v>1250000</v>
      </c>
      <c r="S83" s="44">
        <f t="shared" si="26"/>
        <v>1250000</v>
      </c>
      <c r="T83" s="43">
        <f t="shared" si="31"/>
        <v>1070000</v>
      </c>
      <c r="U83" s="44">
        <f t="shared" si="32"/>
        <v>1070000</v>
      </c>
      <c r="V83" s="44">
        <f t="shared" si="33"/>
        <v>1070000</v>
      </c>
      <c r="W83" s="43">
        <f t="shared" si="34"/>
        <v>1070000</v>
      </c>
      <c r="X83" s="111">
        <v>1</v>
      </c>
      <c r="Y83" s="111">
        <v>1</v>
      </c>
      <c r="Z83" s="38" t="s">
        <v>397</v>
      </c>
      <c r="AA83" s="38" t="s">
        <v>61</v>
      </c>
      <c r="AB83" s="38"/>
      <c r="AC83" s="38"/>
      <c r="AD83" s="38"/>
      <c r="AE83" s="38"/>
      <c r="AF83" s="48"/>
      <c r="AG83" s="48"/>
      <c r="AH83" s="48"/>
      <c r="AI83" s="38"/>
      <c r="AJ83" s="50">
        <f t="shared" si="35"/>
        <v>180000</v>
      </c>
      <c r="AK83" s="50">
        <f t="shared" si="36"/>
        <v>0</v>
      </c>
      <c r="AL83" s="43"/>
      <c r="AM83" s="43"/>
      <c r="AN83" s="43"/>
      <c r="AO83" s="43"/>
      <c r="AP83" s="51" t="s">
        <v>67</v>
      </c>
      <c r="AQ83" s="51" t="s">
        <v>67</v>
      </c>
      <c r="AR83" s="51" t="s">
        <v>68</v>
      </c>
      <c r="AS83" s="51"/>
      <c r="AT83" s="51" t="s">
        <v>69</v>
      </c>
      <c r="AU83" s="51" t="s">
        <v>69</v>
      </c>
      <c r="AV83" s="51"/>
      <c r="AW83" s="51"/>
      <c r="AX83" s="51"/>
    </row>
    <row r="84" spans="1:50" s="53" customFormat="1" ht="54.75" hidden="1" customHeight="1" x14ac:dyDescent="0.25">
      <c r="A84" s="54" t="s">
        <v>56</v>
      </c>
      <c r="B84" s="55">
        <v>2013</v>
      </c>
      <c r="C84" s="55" t="s">
        <v>57</v>
      </c>
      <c r="D84" s="101" t="s">
        <v>398</v>
      </c>
      <c r="E84" s="55" t="s">
        <v>89</v>
      </c>
      <c r="F84" s="55" t="s">
        <v>108</v>
      </c>
      <c r="G84" s="118">
        <v>41670</v>
      </c>
      <c r="H84" s="118">
        <v>41908</v>
      </c>
      <c r="I84" s="66"/>
      <c r="J84" s="62">
        <v>2600000</v>
      </c>
      <c r="K84" s="62">
        <v>2600000</v>
      </c>
      <c r="L84" s="119"/>
      <c r="M84" s="75"/>
      <c r="N84" s="62">
        <v>2600000</v>
      </c>
      <c r="O84" s="48">
        <v>2581000</v>
      </c>
      <c r="P84" s="48">
        <f>1287600+1293400</f>
        <v>2581000</v>
      </c>
      <c r="Q84" s="62">
        <f>J84</f>
        <v>2600000</v>
      </c>
      <c r="R84" s="62">
        <f>K84</f>
        <v>2600000</v>
      </c>
      <c r="S84" s="44">
        <f>N84</f>
        <v>2600000</v>
      </c>
      <c r="T84" s="43">
        <f t="shared" si="31"/>
        <v>2581000</v>
      </c>
      <c r="U84" s="44">
        <f t="shared" si="32"/>
        <v>2581000</v>
      </c>
      <c r="V84" s="44">
        <f t="shared" si="33"/>
        <v>2581000</v>
      </c>
      <c r="W84" s="43">
        <f t="shared" si="34"/>
        <v>2581000</v>
      </c>
      <c r="X84" s="111">
        <v>1</v>
      </c>
      <c r="Y84" s="111">
        <v>0.93</v>
      </c>
      <c r="Z84" s="55" t="s">
        <v>399</v>
      </c>
      <c r="AA84" s="55" t="s">
        <v>61</v>
      </c>
      <c r="AB84" s="38"/>
      <c r="AC84" s="38"/>
      <c r="AD84" s="38"/>
      <c r="AE84" s="38"/>
      <c r="AF84" s="48"/>
      <c r="AG84" s="48"/>
      <c r="AH84" s="48"/>
      <c r="AI84" s="38"/>
      <c r="AJ84" s="50">
        <f t="shared" si="35"/>
        <v>19000</v>
      </c>
      <c r="AK84" s="50">
        <f t="shared" si="36"/>
        <v>0</v>
      </c>
      <c r="AL84" s="43"/>
      <c r="AM84" s="43"/>
      <c r="AN84" s="43"/>
      <c r="AO84" s="43"/>
      <c r="AP84" s="51" t="s">
        <v>67</v>
      </c>
      <c r="AQ84" s="51" t="s">
        <v>67</v>
      </c>
      <c r="AR84" s="51" t="s">
        <v>68</v>
      </c>
      <c r="AS84" s="51"/>
      <c r="AT84" s="51" t="s">
        <v>69</v>
      </c>
      <c r="AU84" s="51" t="s">
        <v>69</v>
      </c>
      <c r="AV84" s="51"/>
      <c r="AW84" s="51"/>
      <c r="AX84" s="51"/>
    </row>
    <row r="85" spans="1:50" s="53" customFormat="1" ht="55.5" hidden="1" customHeight="1" x14ac:dyDescent="0.25">
      <c r="A85" s="65"/>
      <c r="B85" s="66"/>
      <c r="C85" s="66"/>
      <c r="D85" s="102"/>
      <c r="E85" s="66"/>
      <c r="F85" s="66"/>
      <c r="G85" s="66"/>
      <c r="H85" s="66"/>
      <c r="I85" s="66"/>
      <c r="J85" s="75"/>
      <c r="K85" s="75"/>
      <c r="L85" s="119"/>
      <c r="M85" s="75"/>
      <c r="N85" s="75"/>
      <c r="O85" s="69">
        <v>0</v>
      </c>
      <c r="P85" s="69">
        <v>0</v>
      </c>
      <c r="Q85" s="65"/>
      <c r="R85" s="65"/>
      <c r="S85" s="70">
        <v>0</v>
      </c>
      <c r="T85" s="70">
        <f t="shared" si="31"/>
        <v>0</v>
      </c>
      <c r="U85" s="70">
        <v>0</v>
      </c>
      <c r="V85" s="70">
        <f t="shared" si="33"/>
        <v>0</v>
      </c>
      <c r="W85" s="70">
        <v>0</v>
      </c>
      <c r="X85" s="83">
        <v>0.98</v>
      </c>
      <c r="Y85" s="83">
        <v>0.98</v>
      </c>
      <c r="Z85" s="66"/>
      <c r="AA85" s="66"/>
      <c r="AB85" s="84"/>
      <c r="AC85" s="84"/>
      <c r="AD85" s="84"/>
      <c r="AE85" s="84"/>
      <c r="AF85" s="69"/>
      <c r="AG85" s="69"/>
      <c r="AH85" s="69"/>
      <c r="AI85" s="84"/>
      <c r="AJ85" s="84"/>
      <c r="AK85" s="84"/>
      <c r="AL85" s="43"/>
      <c r="AM85" s="43"/>
      <c r="AN85" s="43"/>
      <c r="AO85" s="43"/>
      <c r="AP85" s="85"/>
      <c r="AQ85" s="85"/>
      <c r="AR85" s="51"/>
      <c r="AS85" s="51"/>
      <c r="AT85" s="51"/>
      <c r="AU85" s="51"/>
      <c r="AV85" s="51"/>
      <c r="AW85" s="51"/>
      <c r="AX85" s="51"/>
    </row>
    <row r="86" spans="1:50" s="53" customFormat="1" ht="30" hidden="1" customHeight="1" x14ac:dyDescent="0.25">
      <c r="A86" s="36" t="s">
        <v>56</v>
      </c>
      <c r="B86" s="38">
        <v>2013</v>
      </c>
      <c r="C86" s="38" t="s">
        <v>167</v>
      </c>
      <c r="D86" s="92" t="s">
        <v>400</v>
      </c>
      <c r="E86" s="38" t="s">
        <v>89</v>
      </c>
      <c r="F86" s="38" t="s">
        <v>108</v>
      </c>
      <c r="G86" s="90">
        <v>41654</v>
      </c>
      <c r="H86" s="90">
        <v>41744</v>
      </c>
      <c r="I86" s="84"/>
      <c r="J86" s="48">
        <v>300000</v>
      </c>
      <c r="K86" s="48">
        <v>300000</v>
      </c>
      <c r="L86" s="69"/>
      <c r="M86" s="69"/>
      <c r="N86" s="48">
        <v>300000</v>
      </c>
      <c r="O86" s="48">
        <v>296609</v>
      </c>
      <c r="P86" s="48">
        <v>296609.95</v>
      </c>
      <c r="Q86" s="43">
        <f t="shared" ref="Q86:R90" si="38">J86</f>
        <v>300000</v>
      </c>
      <c r="R86" s="44">
        <f t="shared" si="38"/>
        <v>300000</v>
      </c>
      <c r="S86" s="44">
        <f t="shared" ref="S86:S91" si="39">R86</f>
        <v>300000</v>
      </c>
      <c r="T86" s="43">
        <f t="shared" si="31"/>
        <v>296609</v>
      </c>
      <c r="U86" s="44">
        <f t="shared" ref="U86:U90" si="40">V86</f>
        <v>296609.95</v>
      </c>
      <c r="V86" s="44">
        <f t="shared" si="33"/>
        <v>296609.95</v>
      </c>
      <c r="W86" s="43">
        <f t="shared" ref="W86:W91" si="41">V86</f>
        <v>296609.95</v>
      </c>
      <c r="X86" s="111">
        <v>1</v>
      </c>
      <c r="Y86" s="111">
        <v>1</v>
      </c>
      <c r="Z86" s="38" t="s">
        <v>401</v>
      </c>
      <c r="AA86" s="38" t="s">
        <v>347</v>
      </c>
      <c r="AB86" s="38"/>
      <c r="AC86" s="38"/>
      <c r="AD86" s="38"/>
      <c r="AE86" s="38"/>
      <c r="AF86" s="48"/>
      <c r="AG86" s="48"/>
      <c r="AH86" s="48"/>
      <c r="AI86" s="38"/>
      <c r="AJ86" s="50">
        <f t="shared" ref="AJ86:AJ91" si="42">K86-O86</f>
        <v>3391</v>
      </c>
      <c r="AK86" s="50">
        <f t="shared" ref="AK86:AK91" si="43">O86-P86</f>
        <v>-0.95000000001164153</v>
      </c>
      <c r="AL86" s="43"/>
      <c r="AM86" s="43"/>
      <c r="AN86" s="43"/>
      <c r="AO86" s="43"/>
      <c r="AP86" s="51" t="s">
        <v>67</v>
      </c>
      <c r="AQ86" s="51" t="s">
        <v>67</v>
      </c>
      <c r="AR86" s="51" t="s">
        <v>68</v>
      </c>
      <c r="AS86" s="51"/>
      <c r="AT86" s="51" t="s">
        <v>69</v>
      </c>
      <c r="AU86" s="51" t="s">
        <v>69</v>
      </c>
      <c r="AV86" s="51"/>
      <c r="AW86" s="51"/>
      <c r="AX86" s="51"/>
    </row>
    <row r="87" spans="1:50" s="53" customFormat="1" ht="39" hidden="1" customHeight="1" x14ac:dyDescent="0.25">
      <c r="A87" s="36" t="s">
        <v>56</v>
      </c>
      <c r="B87" s="38">
        <v>2013</v>
      </c>
      <c r="C87" s="38" t="s">
        <v>167</v>
      </c>
      <c r="D87" s="92" t="s">
        <v>402</v>
      </c>
      <c r="E87" s="38" t="s">
        <v>222</v>
      </c>
      <c r="F87" s="38" t="s">
        <v>167</v>
      </c>
      <c r="G87" s="103">
        <v>41609</v>
      </c>
      <c r="H87" s="103">
        <v>41640</v>
      </c>
      <c r="I87" s="84"/>
      <c r="J87" s="48">
        <v>18000000</v>
      </c>
      <c r="K87" s="48">
        <v>18000000</v>
      </c>
      <c r="L87" s="69"/>
      <c r="M87" s="69"/>
      <c r="N87" s="48">
        <v>18000000</v>
      </c>
      <c r="O87" s="48">
        <v>18000000</v>
      </c>
      <c r="P87" s="48">
        <v>18000000</v>
      </c>
      <c r="Q87" s="43">
        <f t="shared" si="38"/>
        <v>18000000</v>
      </c>
      <c r="R87" s="44">
        <f t="shared" si="38"/>
        <v>18000000</v>
      </c>
      <c r="S87" s="44">
        <f t="shared" si="39"/>
        <v>18000000</v>
      </c>
      <c r="T87" s="43">
        <f t="shared" si="31"/>
        <v>18000000</v>
      </c>
      <c r="U87" s="44">
        <f t="shared" si="40"/>
        <v>18000000</v>
      </c>
      <c r="V87" s="44">
        <f t="shared" si="33"/>
        <v>18000000</v>
      </c>
      <c r="W87" s="43">
        <f t="shared" si="41"/>
        <v>18000000</v>
      </c>
      <c r="X87" s="111">
        <v>1</v>
      </c>
      <c r="Y87" s="111">
        <v>1</v>
      </c>
      <c r="Z87" s="38" t="s">
        <v>403</v>
      </c>
      <c r="AA87" s="38" t="s">
        <v>347</v>
      </c>
      <c r="AB87" s="38" t="s">
        <v>348</v>
      </c>
      <c r="AC87" s="94">
        <v>790000162612</v>
      </c>
      <c r="AD87" s="38" t="s">
        <v>404</v>
      </c>
      <c r="AE87" s="38" t="s">
        <v>405</v>
      </c>
      <c r="AF87" s="48">
        <v>517.5</v>
      </c>
      <c r="AG87" s="48">
        <v>0</v>
      </c>
      <c r="AH87" s="48">
        <v>0</v>
      </c>
      <c r="AI87" s="38" t="s">
        <v>406</v>
      </c>
      <c r="AJ87" s="50">
        <f t="shared" si="42"/>
        <v>0</v>
      </c>
      <c r="AK87" s="50">
        <f t="shared" si="43"/>
        <v>0</v>
      </c>
      <c r="AL87" s="43"/>
      <c r="AM87" s="43"/>
      <c r="AN87" s="43"/>
      <c r="AO87" s="43"/>
      <c r="AP87" s="51" t="s">
        <v>67</v>
      </c>
      <c r="AQ87" s="51" t="s">
        <v>67</v>
      </c>
      <c r="AR87" s="91" t="s">
        <v>407</v>
      </c>
      <c r="AS87" s="51" t="s">
        <v>108</v>
      </c>
      <c r="AT87" s="51"/>
      <c r="AU87" s="51"/>
      <c r="AV87" s="51"/>
      <c r="AW87" s="51"/>
      <c r="AX87" s="51"/>
    </row>
    <row r="88" spans="1:50" s="53" customFormat="1" ht="60" hidden="1" customHeight="1" x14ac:dyDescent="0.25">
      <c r="A88" s="36" t="s">
        <v>56</v>
      </c>
      <c r="B88" s="38">
        <v>2013</v>
      </c>
      <c r="C88" s="38" t="s">
        <v>70</v>
      </c>
      <c r="D88" s="92" t="s">
        <v>408</v>
      </c>
      <c r="E88" s="38" t="s">
        <v>59</v>
      </c>
      <c r="F88" s="38" t="s">
        <v>90</v>
      </c>
      <c r="G88" s="95">
        <v>41654</v>
      </c>
      <c r="H88" s="95">
        <v>41831</v>
      </c>
      <c r="I88" s="84"/>
      <c r="J88" s="48">
        <v>3000000</v>
      </c>
      <c r="K88" s="41">
        <v>3000000</v>
      </c>
      <c r="L88" s="69"/>
      <c r="M88" s="69"/>
      <c r="N88" s="48">
        <v>3000000</v>
      </c>
      <c r="O88" s="48">
        <v>3000000</v>
      </c>
      <c r="P88" s="48">
        <v>3000000</v>
      </c>
      <c r="Q88" s="43">
        <f t="shared" si="38"/>
        <v>3000000</v>
      </c>
      <c r="R88" s="44">
        <f t="shared" si="38"/>
        <v>3000000</v>
      </c>
      <c r="S88" s="44">
        <f t="shared" si="39"/>
        <v>3000000</v>
      </c>
      <c r="T88" s="43">
        <f t="shared" si="31"/>
        <v>3000000</v>
      </c>
      <c r="U88" s="44">
        <f t="shared" si="40"/>
        <v>3000000</v>
      </c>
      <c r="V88" s="44">
        <f t="shared" si="33"/>
        <v>3000000</v>
      </c>
      <c r="W88" s="43">
        <f t="shared" si="41"/>
        <v>3000000</v>
      </c>
      <c r="X88" s="111">
        <v>1</v>
      </c>
      <c r="Y88" s="111">
        <f>V88/O88</f>
        <v>1</v>
      </c>
      <c r="Z88" s="38" t="s">
        <v>409</v>
      </c>
      <c r="AA88" s="38" t="s">
        <v>70</v>
      </c>
      <c r="AB88" s="38" t="s">
        <v>305</v>
      </c>
      <c r="AC88" s="109" t="s">
        <v>410</v>
      </c>
      <c r="AD88" s="38" t="s">
        <v>357</v>
      </c>
      <c r="AE88" s="109" t="s">
        <v>411</v>
      </c>
      <c r="AF88" s="48">
        <v>19981.66</v>
      </c>
      <c r="AG88" s="48">
        <v>0</v>
      </c>
      <c r="AH88" s="48">
        <v>319571.37</v>
      </c>
      <c r="AI88" s="92" t="s">
        <v>412</v>
      </c>
      <c r="AJ88" s="50">
        <f t="shared" si="42"/>
        <v>0</v>
      </c>
      <c r="AK88" s="50">
        <f t="shared" si="43"/>
        <v>0</v>
      </c>
      <c r="AL88" s="43"/>
      <c r="AM88" s="43"/>
      <c r="AN88" s="43"/>
      <c r="AO88" s="43"/>
      <c r="AP88" s="51" t="s">
        <v>67</v>
      </c>
      <c r="AQ88" s="51" t="s">
        <v>67</v>
      </c>
      <c r="AR88" s="91" t="s">
        <v>407</v>
      </c>
      <c r="AS88" s="51" t="s">
        <v>108</v>
      </c>
      <c r="AT88" s="51"/>
      <c r="AU88" s="51"/>
      <c r="AV88" s="51"/>
      <c r="AW88" s="51"/>
      <c r="AX88" s="51"/>
    </row>
    <row r="89" spans="1:50" s="53" customFormat="1" ht="64.5" hidden="1" customHeight="1" x14ac:dyDescent="0.25">
      <c r="A89" s="36" t="s">
        <v>56</v>
      </c>
      <c r="B89" s="38">
        <v>2013</v>
      </c>
      <c r="C89" s="38" t="s">
        <v>57</v>
      </c>
      <c r="D89" s="92" t="s">
        <v>413</v>
      </c>
      <c r="E89" s="38" t="s">
        <v>59</v>
      </c>
      <c r="F89" s="38" t="s">
        <v>61</v>
      </c>
      <c r="G89" s="103">
        <v>41609</v>
      </c>
      <c r="H89" s="103">
        <v>41791</v>
      </c>
      <c r="I89" s="84"/>
      <c r="J89" s="48">
        <v>1900000</v>
      </c>
      <c r="K89" s="48">
        <v>1900000</v>
      </c>
      <c r="L89" s="69"/>
      <c r="M89" s="69"/>
      <c r="N89" s="48">
        <v>0</v>
      </c>
      <c r="O89" s="48">
        <v>0</v>
      </c>
      <c r="P89" s="48">
        <v>0</v>
      </c>
      <c r="Q89" s="43">
        <v>1900000</v>
      </c>
      <c r="R89" s="44">
        <f t="shared" si="38"/>
        <v>1900000</v>
      </c>
      <c r="S89" s="44">
        <v>0</v>
      </c>
      <c r="T89" s="43">
        <f t="shared" si="31"/>
        <v>0</v>
      </c>
      <c r="U89" s="44">
        <f t="shared" si="40"/>
        <v>0</v>
      </c>
      <c r="V89" s="44">
        <f t="shared" si="33"/>
        <v>0</v>
      </c>
      <c r="W89" s="43">
        <f t="shared" si="41"/>
        <v>0</v>
      </c>
      <c r="X89" s="111" t="s">
        <v>333</v>
      </c>
      <c r="Y89" s="111" t="s">
        <v>333</v>
      </c>
      <c r="Z89" s="38" t="s">
        <v>414</v>
      </c>
      <c r="AA89" s="38" t="s">
        <v>57</v>
      </c>
      <c r="AB89" s="38"/>
      <c r="AC89" s="38"/>
      <c r="AD89" s="38"/>
      <c r="AE89" s="38"/>
      <c r="AF89" s="48"/>
      <c r="AG89" s="48"/>
      <c r="AH89" s="48"/>
      <c r="AI89" s="38" t="s">
        <v>415</v>
      </c>
      <c r="AJ89" s="50">
        <f t="shared" si="42"/>
        <v>1900000</v>
      </c>
      <c r="AK89" s="50">
        <f t="shared" si="43"/>
        <v>0</v>
      </c>
      <c r="AL89" s="43"/>
      <c r="AM89" s="43"/>
      <c r="AN89" s="43"/>
      <c r="AO89" s="43"/>
      <c r="AP89" s="51" t="s">
        <v>302</v>
      </c>
      <c r="AQ89" s="51" t="s">
        <v>302</v>
      </c>
      <c r="AR89" s="91" t="s">
        <v>416</v>
      </c>
      <c r="AS89" s="51" t="s">
        <v>301</v>
      </c>
      <c r="AT89" s="51"/>
      <c r="AU89" s="51"/>
      <c r="AV89" s="51"/>
      <c r="AW89" s="51"/>
      <c r="AX89" s="51"/>
    </row>
    <row r="90" spans="1:50" s="53" customFormat="1" ht="30" hidden="1" customHeight="1" x14ac:dyDescent="0.25">
      <c r="A90" s="36" t="s">
        <v>56</v>
      </c>
      <c r="B90" s="38">
        <v>2013</v>
      </c>
      <c r="C90" s="38" t="s">
        <v>167</v>
      </c>
      <c r="D90" s="92" t="s">
        <v>417</v>
      </c>
      <c r="E90" s="38" t="s">
        <v>59</v>
      </c>
      <c r="F90" s="38" t="s">
        <v>167</v>
      </c>
      <c r="G90" s="90">
        <v>41690</v>
      </c>
      <c r="H90" s="90">
        <v>41835</v>
      </c>
      <c r="I90" s="84"/>
      <c r="J90" s="48">
        <v>22915779</v>
      </c>
      <c r="K90" s="48">
        <v>22915779</v>
      </c>
      <c r="L90" s="69"/>
      <c r="M90" s="69"/>
      <c r="N90" s="48">
        <v>22915778.939999998</v>
      </c>
      <c r="O90" s="48">
        <v>22908401.850000001</v>
      </c>
      <c r="P90" s="48">
        <v>22824180.850000001</v>
      </c>
      <c r="Q90" s="43">
        <f t="shared" ref="Q90:R105" si="44">J90</f>
        <v>22915779</v>
      </c>
      <c r="R90" s="44">
        <f t="shared" si="38"/>
        <v>22915779</v>
      </c>
      <c r="S90" s="44">
        <f t="shared" si="39"/>
        <v>22915779</v>
      </c>
      <c r="T90" s="43">
        <f t="shared" si="31"/>
        <v>22908401.850000001</v>
      </c>
      <c r="U90" s="44">
        <f t="shared" si="40"/>
        <v>22824180.850000001</v>
      </c>
      <c r="V90" s="44">
        <f t="shared" si="33"/>
        <v>22824180.850000001</v>
      </c>
      <c r="W90" s="43">
        <f t="shared" si="41"/>
        <v>22824180.850000001</v>
      </c>
      <c r="X90" s="111">
        <v>1</v>
      </c>
      <c r="Y90" s="111">
        <v>0.99860000000000004</v>
      </c>
      <c r="Z90" s="38" t="s">
        <v>418</v>
      </c>
      <c r="AA90" s="38" t="s">
        <v>347</v>
      </c>
      <c r="AB90" s="38" t="s">
        <v>348</v>
      </c>
      <c r="AC90" s="38" t="s">
        <v>419</v>
      </c>
      <c r="AD90" s="38" t="s">
        <v>368</v>
      </c>
      <c r="AE90" s="38" t="s">
        <v>420</v>
      </c>
      <c r="AF90" s="48">
        <v>206.80999999999997</v>
      </c>
      <c r="AG90" s="48">
        <v>0</v>
      </c>
      <c r="AH90" s="48">
        <v>84221.040000000445</v>
      </c>
      <c r="AI90" s="38" t="s">
        <v>421</v>
      </c>
      <c r="AJ90" s="50">
        <f t="shared" si="42"/>
        <v>7377.1499999985099</v>
      </c>
      <c r="AK90" s="50">
        <f t="shared" si="43"/>
        <v>84221</v>
      </c>
      <c r="AL90" s="43"/>
      <c r="AM90" s="43"/>
      <c r="AN90" s="43"/>
      <c r="AO90" s="43"/>
      <c r="AP90" s="51" t="s">
        <v>67</v>
      </c>
      <c r="AQ90" s="51" t="s">
        <v>67</v>
      </c>
      <c r="AR90" s="51" t="s">
        <v>68</v>
      </c>
      <c r="AS90" s="51"/>
      <c r="AT90" s="51" t="s">
        <v>69</v>
      </c>
      <c r="AU90" s="51" t="s">
        <v>69</v>
      </c>
      <c r="AV90" s="51"/>
      <c r="AW90" s="51"/>
      <c r="AX90" s="51"/>
    </row>
    <row r="91" spans="1:50" s="53" customFormat="1" ht="99" hidden="1" customHeight="1" x14ac:dyDescent="0.25">
      <c r="A91" s="36" t="s">
        <v>56</v>
      </c>
      <c r="B91" s="38">
        <v>2014</v>
      </c>
      <c r="C91" s="36" t="s">
        <v>61</v>
      </c>
      <c r="D91" s="37" t="s">
        <v>425</v>
      </c>
      <c r="E91" s="38" t="s">
        <v>422</v>
      </c>
      <c r="F91" s="38" t="s">
        <v>57</v>
      </c>
      <c r="G91" s="90" t="s">
        <v>426</v>
      </c>
      <c r="H91" s="90" t="s">
        <v>426</v>
      </c>
      <c r="I91" s="84"/>
      <c r="J91" s="48">
        <v>35000000</v>
      </c>
      <c r="K91" s="48">
        <v>35000000</v>
      </c>
      <c r="L91" s="69"/>
      <c r="M91" s="69"/>
      <c r="N91" s="48">
        <v>35000000</v>
      </c>
      <c r="O91" s="48">
        <v>35000000</v>
      </c>
      <c r="P91" s="48">
        <v>34999999.960000001</v>
      </c>
      <c r="Q91" s="43">
        <f t="shared" si="44"/>
        <v>35000000</v>
      </c>
      <c r="R91" s="43">
        <f t="shared" si="44"/>
        <v>35000000</v>
      </c>
      <c r="S91" s="44">
        <f t="shared" si="39"/>
        <v>35000000</v>
      </c>
      <c r="T91" s="43">
        <f>O91</f>
        <v>35000000</v>
      </c>
      <c r="U91" s="44">
        <f>V91</f>
        <v>34999999.960000001</v>
      </c>
      <c r="V91" s="44">
        <f>P91</f>
        <v>34999999.960000001</v>
      </c>
      <c r="W91" s="43">
        <f t="shared" si="41"/>
        <v>34999999.960000001</v>
      </c>
      <c r="X91" s="111">
        <v>1</v>
      </c>
      <c r="Y91" s="122">
        <f>V91/O91</f>
        <v>0.99999999885714286</v>
      </c>
      <c r="Z91" s="38"/>
      <c r="AA91" s="38"/>
      <c r="AB91" s="38" t="s">
        <v>62</v>
      </c>
      <c r="AC91" s="38"/>
      <c r="AD91" s="38" t="s">
        <v>427</v>
      </c>
      <c r="AE91" s="38" t="s">
        <v>428</v>
      </c>
      <c r="AF91" s="48">
        <v>320207.89</v>
      </c>
      <c r="AG91" s="48">
        <v>0</v>
      </c>
      <c r="AH91" s="48">
        <v>0</v>
      </c>
      <c r="AI91" s="38" t="s">
        <v>429</v>
      </c>
      <c r="AJ91" s="50">
        <f t="shared" si="42"/>
        <v>0</v>
      </c>
      <c r="AK91" s="50">
        <f t="shared" si="43"/>
        <v>3.9999999105930328E-2</v>
      </c>
      <c r="AL91" s="43">
        <v>0</v>
      </c>
      <c r="AM91" s="123" t="s">
        <v>430</v>
      </c>
      <c r="AN91" s="43"/>
      <c r="AO91" s="43">
        <v>320207.89</v>
      </c>
      <c r="AP91" s="51" t="s">
        <v>67</v>
      </c>
      <c r="AQ91" s="51" t="s">
        <v>67</v>
      </c>
      <c r="AR91" s="91" t="s">
        <v>431</v>
      </c>
      <c r="AS91" s="51" t="s">
        <v>108</v>
      </c>
      <c r="AT91" s="51"/>
      <c r="AU91" s="51"/>
      <c r="AV91" s="51"/>
      <c r="AW91" s="51"/>
      <c r="AX91" s="51"/>
    </row>
    <row r="92" spans="1:50" s="53" customFormat="1" ht="116.25" hidden="1" customHeight="1" x14ac:dyDescent="0.25">
      <c r="A92" s="54" t="s">
        <v>56</v>
      </c>
      <c r="B92" s="55">
        <v>2014</v>
      </c>
      <c r="C92" s="54" t="s">
        <v>61</v>
      </c>
      <c r="D92" s="37" t="s">
        <v>432</v>
      </c>
      <c r="E92" s="38"/>
      <c r="F92" s="38" t="s">
        <v>57</v>
      </c>
      <c r="G92" s="38"/>
      <c r="H92" s="38"/>
      <c r="I92" s="84"/>
      <c r="J92" s="48">
        <f t="shared" ref="J92:K92" si="45">J93+J94</f>
        <v>82000000</v>
      </c>
      <c r="K92" s="48">
        <f t="shared" si="45"/>
        <v>82000000</v>
      </c>
      <c r="L92" s="69"/>
      <c r="M92" s="69"/>
      <c r="N92" s="48">
        <v>76750000</v>
      </c>
      <c r="O92" s="48">
        <f>O93+O94+AL92</f>
        <v>74352232.310000002</v>
      </c>
      <c r="P92" s="48">
        <f>P93+P94+AL92</f>
        <v>74352232.310000002</v>
      </c>
      <c r="Q92" s="43">
        <f t="shared" si="44"/>
        <v>82000000</v>
      </c>
      <c r="R92" s="43">
        <f t="shared" si="44"/>
        <v>82000000</v>
      </c>
      <c r="S92" s="44">
        <f>R92</f>
        <v>82000000</v>
      </c>
      <c r="T92" s="43">
        <f>O92+AL92</f>
        <v>74434232.310000002</v>
      </c>
      <c r="U92" s="44">
        <f>V92</f>
        <v>74352232.310000002</v>
      </c>
      <c r="V92" s="44">
        <f>P92</f>
        <v>74352232.310000002</v>
      </c>
      <c r="W92" s="44">
        <f>V92</f>
        <v>74352232.310000002</v>
      </c>
      <c r="X92" s="111">
        <f>AVERAGE(X93:X94)</f>
        <v>1</v>
      </c>
      <c r="Y92" s="111">
        <f>AVERAGE(Y93:Y94)</f>
        <v>1</v>
      </c>
      <c r="Z92" s="38"/>
      <c r="AA92" s="38"/>
      <c r="AB92" s="38"/>
      <c r="AC92" s="38"/>
      <c r="AD92" s="88"/>
      <c r="AE92" s="88"/>
      <c r="AF92" s="48">
        <v>580177.27</v>
      </c>
      <c r="AG92" s="48"/>
      <c r="AH92" s="48">
        <v>4194337.13</v>
      </c>
      <c r="AI92" s="37" t="s">
        <v>433</v>
      </c>
      <c r="AJ92" s="50">
        <f>K92-O92</f>
        <v>7647767.6899999976</v>
      </c>
      <c r="AK92" s="50">
        <f>O92-P92</f>
        <v>0</v>
      </c>
      <c r="AL92" s="43">
        <v>82000</v>
      </c>
      <c r="AM92" s="123" t="s">
        <v>434</v>
      </c>
      <c r="AN92" s="43"/>
      <c r="AO92" s="43"/>
      <c r="AP92" s="51" t="s">
        <v>67</v>
      </c>
      <c r="AQ92" s="51" t="s">
        <v>67</v>
      </c>
      <c r="AR92" s="91" t="s">
        <v>435</v>
      </c>
      <c r="AS92" s="51" t="s">
        <v>436</v>
      </c>
      <c r="AT92" s="51"/>
      <c r="AU92" s="51"/>
      <c r="AV92" s="51"/>
      <c r="AW92" s="51"/>
      <c r="AX92" s="51"/>
    </row>
    <row r="93" spans="1:50" s="53" customFormat="1" ht="45" hidden="1" customHeight="1" x14ac:dyDescent="0.25">
      <c r="A93" s="65"/>
      <c r="B93" s="66"/>
      <c r="C93" s="65"/>
      <c r="D93" s="124" t="s">
        <v>437</v>
      </c>
      <c r="E93" s="84" t="s">
        <v>59</v>
      </c>
      <c r="F93" s="38" t="s">
        <v>57</v>
      </c>
      <c r="G93" s="108">
        <v>42009</v>
      </c>
      <c r="H93" s="108">
        <v>42189</v>
      </c>
      <c r="I93" s="84"/>
      <c r="J93" s="69">
        <v>50000000</v>
      </c>
      <c r="K93" s="69">
        <v>50000000</v>
      </c>
      <c r="L93" s="69"/>
      <c r="M93" s="69"/>
      <c r="N93" s="69"/>
      <c r="O93" s="69">
        <v>42275525.009999998</v>
      </c>
      <c r="P93" s="69">
        <v>42275525.009999998</v>
      </c>
      <c r="Q93" s="119">
        <f t="shared" si="44"/>
        <v>50000000</v>
      </c>
      <c r="R93" s="119">
        <f t="shared" si="44"/>
        <v>50000000</v>
      </c>
      <c r="S93" s="70">
        <f>J93</f>
        <v>50000000</v>
      </c>
      <c r="T93" s="119">
        <f>O93</f>
        <v>42275525.009999998</v>
      </c>
      <c r="U93" s="70">
        <f>V93</f>
        <v>42275525.009999998</v>
      </c>
      <c r="V93" s="70">
        <f>P93</f>
        <v>42275525.009999998</v>
      </c>
      <c r="W93" s="70">
        <f>V93</f>
        <v>42275525.009999998</v>
      </c>
      <c r="X93" s="122">
        <v>1</v>
      </c>
      <c r="Y93" s="122">
        <f>V93/O93</f>
        <v>1</v>
      </c>
      <c r="Z93" s="84"/>
      <c r="AA93" s="84"/>
      <c r="AB93" s="84"/>
      <c r="AC93" s="84"/>
      <c r="AD93" s="84"/>
      <c r="AE93" s="84"/>
      <c r="AF93" s="69"/>
      <c r="AG93" s="69"/>
      <c r="AH93" s="69"/>
      <c r="AI93" s="84"/>
      <c r="AJ93" s="84"/>
      <c r="AK93" s="84"/>
      <c r="AL93" s="43"/>
      <c r="AM93" s="43"/>
      <c r="AN93" s="43"/>
      <c r="AO93" s="43"/>
      <c r="AP93" s="85"/>
      <c r="AQ93" s="85"/>
      <c r="AR93" s="51"/>
      <c r="AS93" s="51"/>
      <c r="AT93" s="51"/>
      <c r="AU93" s="51"/>
      <c r="AV93" s="51"/>
      <c r="AW93" s="51"/>
      <c r="AX93" s="51"/>
    </row>
    <row r="94" spans="1:50" s="53" customFormat="1" ht="60" hidden="1" customHeight="1" x14ac:dyDescent="0.25">
      <c r="A94" s="65"/>
      <c r="B94" s="66"/>
      <c r="C94" s="65"/>
      <c r="D94" s="124" t="s">
        <v>438</v>
      </c>
      <c r="E94" s="84" t="s">
        <v>422</v>
      </c>
      <c r="F94" s="38" t="s">
        <v>57</v>
      </c>
      <c r="G94" s="108">
        <v>42004</v>
      </c>
      <c r="H94" s="108">
        <v>42013</v>
      </c>
      <c r="I94" s="84"/>
      <c r="J94" s="69">
        <v>32000000</v>
      </c>
      <c r="K94" s="69">
        <v>32000000</v>
      </c>
      <c r="L94" s="69"/>
      <c r="M94" s="69"/>
      <c r="N94" s="69"/>
      <c r="O94" s="69">
        <v>31994707.300000001</v>
      </c>
      <c r="P94" s="69">
        <v>31994707.300000001</v>
      </c>
      <c r="Q94" s="119">
        <f t="shared" si="44"/>
        <v>32000000</v>
      </c>
      <c r="R94" s="119">
        <f t="shared" si="44"/>
        <v>32000000</v>
      </c>
      <c r="S94" s="70">
        <f>J94</f>
        <v>32000000</v>
      </c>
      <c r="T94" s="119">
        <f>O94</f>
        <v>31994707.300000001</v>
      </c>
      <c r="U94" s="70">
        <f>V94</f>
        <v>31994707.300000001</v>
      </c>
      <c r="V94" s="70">
        <f>P94</f>
        <v>31994707.300000001</v>
      </c>
      <c r="W94" s="70">
        <f>V94</f>
        <v>31994707.300000001</v>
      </c>
      <c r="X94" s="122">
        <v>1</v>
      </c>
      <c r="Y94" s="122">
        <v>1</v>
      </c>
      <c r="Z94" s="84"/>
      <c r="AA94" s="84"/>
      <c r="AB94" s="84"/>
      <c r="AC94" s="84"/>
      <c r="AD94" s="84"/>
      <c r="AE94" s="84"/>
      <c r="AF94" s="69"/>
      <c r="AG94" s="69"/>
      <c r="AH94" s="69"/>
      <c r="AI94" s="84"/>
      <c r="AJ94" s="84"/>
      <c r="AK94" s="84"/>
      <c r="AL94" s="43"/>
      <c r="AM94" s="43"/>
      <c r="AN94" s="43"/>
      <c r="AO94" s="43"/>
      <c r="AP94" s="85"/>
      <c r="AQ94" s="85"/>
      <c r="AR94" s="51"/>
      <c r="AS94" s="51"/>
      <c r="AT94" s="51"/>
      <c r="AU94" s="51"/>
      <c r="AV94" s="51"/>
      <c r="AW94" s="51"/>
      <c r="AX94" s="51"/>
    </row>
    <row r="95" spans="1:50" s="53" customFormat="1" ht="45" hidden="1" customHeight="1" x14ac:dyDescent="0.25">
      <c r="A95" s="36" t="s">
        <v>56</v>
      </c>
      <c r="B95" s="38">
        <v>2014</v>
      </c>
      <c r="C95" s="36" t="s">
        <v>61</v>
      </c>
      <c r="D95" s="37" t="s">
        <v>439</v>
      </c>
      <c r="E95" s="38" t="s">
        <v>59</v>
      </c>
      <c r="F95" s="38" t="s">
        <v>90</v>
      </c>
      <c r="G95" s="90">
        <v>42020</v>
      </c>
      <c r="H95" s="90" t="s">
        <v>440</v>
      </c>
      <c r="I95" s="84"/>
      <c r="J95" s="48">
        <v>4500000</v>
      </c>
      <c r="K95" s="48">
        <v>4500000</v>
      </c>
      <c r="L95" s="69"/>
      <c r="M95" s="69"/>
      <c r="N95" s="48">
        <v>4500000</v>
      </c>
      <c r="O95" s="48">
        <f>3704073.36+4500+791420.07</f>
        <v>4499993.43</v>
      </c>
      <c r="P95" s="48">
        <f>4261514.13+4500</f>
        <v>4266014.13</v>
      </c>
      <c r="Q95" s="43">
        <f t="shared" si="44"/>
        <v>4500000</v>
      </c>
      <c r="R95" s="43">
        <f t="shared" si="44"/>
        <v>4500000</v>
      </c>
      <c r="S95" s="44">
        <f t="shared" ref="S95:S102" si="46">R95</f>
        <v>4500000</v>
      </c>
      <c r="T95" s="43">
        <f t="shared" ref="T95:T136" si="47">O95</f>
        <v>4499993.43</v>
      </c>
      <c r="U95" s="44">
        <f t="shared" ref="U95:U136" si="48">V95</f>
        <v>4266014.13</v>
      </c>
      <c r="V95" s="44">
        <f t="shared" ref="V95:V136" si="49">P95</f>
        <v>4266014.13</v>
      </c>
      <c r="W95" s="43">
        <f t="shared" ref="W95:W136" si="50">V95</f>
        <v>4266014.13</v>
      </c>
      <c r="X95" s="111">
        <v>1</v>
      </c>
      <c r="Y95" s="122">
        <f>V95/O95</f>
        <v>0.94800452408660518</v>
      </c>
      <c r="Z95" s="38"/>
      <c r="AA95" s="38"/>
      <c r="AB95" s="38" t="s">
        <v>301</v>
      </c>
      <c r="AC95" s="38">
        <v>264849500</v>
      </c>
      <c r="AD95" s="38" t="s">
        <v>424</v>
      </c>
      <c r="AE95" s="38" t="s">
        <v>441</v>
      </c>
      <c r="AF95" s="48">
        <v>31612.91</v>
      </c>
      <c r="AG95" s="48"/>
      <c r="AH95" s="48">
        <v>1730907.54</v>
      </c>
      <c r="AI95" s="38" t="s">
        <v>442</v>
      </c>
      <c r="AJ95" s="50">
        <f t="shared" ref="AJ95:AJ96" si="51">K95-O95</f>
        <v>6.5700000002980232</v>
      </c>
      <c r="AK95" s="50">
        <f t="shared" ref="AK95:AK96" si="52">O95-P95</f>
        <v>233979.29999999981</v>
      </c>
      <c r="AL95" s="43">
        <f>J95*0.001</f>
        <v>4500</v>
      </c>
      <c r="AM95" s="43"/>
      <c r="AN95" s="43"/>
      <c r="AO95" s="43"/>
      <c r="AP95" s="51" t="s">
        <v>273</v>
      </c>
      <c r="AQ95" s="51" t="s">
        <v>273</v>
      </c>
      <c r="AR95" s="91" t="s">
        <v>443</v>
      </c>
      <c r="AS95" s="51" t="s">
        <v>90</v>
      </c>
      <c r="AT95" s="51"/>
      <c r="AU95" s="51"/>
      <c r="AV95" s="51"/>
      <c r="AW95" s="51"/>
      <c r="AX95" s="51"/>
    </row>
    <row r="96" spans="1:50" s="53" customFormat="1" ht="45.75" hidden="1" customHeight="1" x14ac:dyDescent="0.25">
      <c r="A96" s="54" t="s">
        <v>56</v>
      </c>
      <c r="B96" s="55">
        <v>2014</v>
      </c>
      <c r="C96" s="54" t="s">
        <v>61</v>
      </c>
      <c r="D96" s="37" t="s">
        <v>408</v>
      </c>
      <c r="E96" s="38"/>
      <c r="F96" s="38" t="s">
        <v>90</v>
      </c>
      <c r="G96" s="90">
        <v>42045</v>
      </c>
      <c r="H96" s="90">
        <v>42291</v>
      </c>
      <c r="I96" s="84"/>
      <c r="J96" s="48">
        <f>J97+J98+J99</f>
        <v>38300000</v>
      </c>
      <c r="K96" s="48">
        <f>K97+K98+K99</f>
        <v>38300000</v>
      </c>
      <c r="L96" s="69"/>
      <c r="M96" s="69"/>
      <c r="N96" s="48">
        <f>N97+N98+N99</f>
        <v>38300000</v>
      </c>
      <c r="O96" s="48">
        <f>O97+O98+O99</f>
        <v>38299999.980000004</v>
      </c>
      <c r="P96" s="48">
        <f>P97+P98+P99+38300</f>
        <v>31575547.539999999</v>
      </c>
      <c r="Q96" s="43">
        <f t="shared" si="44"/>
        <v>38300000</v>
      </c>
      <c r="R96" s="43">
        <f t="shared" si="44"/>
        <v>38300000</v>
      </c>
      <c r="S96" s="44">
        <f t="shared" si="46"/>
        <v>38300000</v>
      </c>
      <c r="T96" s="43">
        <f t="shared" si="47"/>
        <v>38299999.980000004</v>
      </c>
      <c r="U96" s="44">
        <f t="shared" si="48"/>
        <v>31575547.539999999</v>
      </c>
      <c r="V96" s="44">
        <f t="shared" si="49"/>
        <v>31575547.539999999</v>
      </c>
      <c r="W96" s="43">
        <f t="shared" si="50"/>
        <v>31575547.539999999</v>
      </c>
      <c r="X96" s="111">
        <v>1</v>
      </c>
      <c r="Y96" s="122">
        <f>V96/O96</f>
        <v>0.82442682915113663</v>
      </c>
      <c r="Z96" s="38"/>
      <c r="AA96" s="38"/>
      <c r="AB96" s="38" t="s">
        <v>301</v>
      </c>
      <c r="AC96" s="38" t="s">
        <v>444</v>
      </c>
      <c r="AD96" s="38" t="s">
        <v>445</v>
      </c>
      <c r="AE96" s="38" t="s">
        <v>446</v>
      </c>
      <c r="AF96" s="48">
        <v>456021.12</v>
      </c>
      <c r="AG96" s="48"/>
      <c r="AH96" s="48">
        <v>18910172.300000001</v>
      </c>
      <c r="AI96" s="38" t="s">
        <v>447</v>
      </c>
      <c r="AJ96" s="50">
        <f t="shared" si="51"/>
        <v>1.9999995827674866E-2</v>
      </c>
      <c r="AK96" s="50">
        <f t="shared" si="52"/>
        <v>6724452.4400000051</v>
      </c>
      <c r="AL96" s="43">
        <f>J96*0.001</f>
        <v>38300</v>
      </c>
      <c r="AM96" s="43"/>
      <c r="AN96" s="43"/>
      <c r="AO96" s="43"/>
      <c r="AP96" s="51" t="s">
        <v>67</v>
      </c>
      <c r="AQ96" s="51" t="s">
        <v>67</v>
      </c>
      <c r="AR96" s="91" t="s">
        <v>407</v>
      </c>
      <c r="AS96" s="51" t="s">
        <v>108</v>
      </c>
      <c r="AT96" s="51"/>
      <c r="AU96" s="51"/>
      <c r="AV96" s="51"/>
      <c r="AW96" s="51"/>
      <c r="AX96" s="51"/>
    </row>
    <row r="97" spans="1:50" s="53" customFormat="1" ht="60" hidden="1" customHeight="1" x14ac:dyDescent="0.25">
      <c r="A97" s="65"/>
      <c r="B97" s="66"/>
      <c r="C97" s="65"/>
      <c r="D97" s="124" t="s">
        <v>448</v>
      </c>
      <c r="E97" s="84" t="s">
        <v>59</v>
      </c>
      <c r="F97" s="84" t="s">
        <v>90</v>
      </c>
      <c r="G97" s="108">
        <v>42045</v>
      </c>
      <c r="H97" s="108">
        <v>42164</v>
      </c>
      <c r="I97" s="84"/>
      <c r="J97" s="69">
        <v>9000000</v>
      </c>
      <c r="K97" s="69">
        <v>9000000</v>
      </c>
      <c r="L97" s="69"/>
      <c r="M97" s="69"/>
      <c r="N97" s="69">
        <v>9000000</v>
      </c>
      <c r="O97" s="69">
        <v>17999999.98</v>
      </c>
      <c r="P97" s="69">
        <v>17525663.98</v>
      </c>
      <c r="Q97" s="119">
        <f t="shared" si="44"/>
        <v>9000000</v>
      </c>
      <c r="R97" s="119">
        <f t="shared" si="44"/>
        <v>9000000</v>
      </c>
      <c r="S97" s="70">
        <f t="shared" si="46"/>
        <v>9000000</v>
      </c>
      <c r="T97" s="119">
        <f t="shared" si="47"/>
        <v>17999999.98</v>
      </c>
      <c r="U97" s="70">
        <f t="shared" si="48"/>
        <v>17525663.98</v>
      </c>
      <c r="V97" s="70">
        <f t="shared" si="49"/>
        <v>17525663.98</v>
      </c>
      <c r="W97" s="119">
        <f t="shared" si="50"/>
        <v>17525663.98</v>
      </c>
      <c r="X97" s="122">
        <v>1</v>
      </c>
      <c r="Y97" s="122">
        <f>V97/O97</f>
        <v>0.97364799997072005</v>
      </c>
      <c r="Z97" s="84"/>
      <c r="AA97" s="84"/>
      <c r="AB97" s="84"/>
      <c r="AC97" s="84"/>
      <c r="AD97" s="84"/>
      <c r="AE97" s="84"/>
      <c r="AF97" s="69"/>
      <c r="AG97" s="69"/>
      <c r="AH97" s="69"/>
      <c r="AI97" s="84" t="s">
        <v>449</v>
      </c>
      <c r="AJ97" s="84"/>
      <c r="AK97" s="84"/>
      <c r="AL97" s="43"/>
      <c r="AM97" s="43"/>
      <c r="AN97" s="43"/>
      <c r="AO97" s="43"/>
      <c r="AP97" s="85"/>
      <c r="AQ97" s="85"/>
      <c r="AR97" s="51"/>
      <c r="AS97" s="51"/>
      <c r="AT97" s="51"/>
      <c r="AU97" s="51"/>
      <c r="AV97" s="51"/>
      <c r="AW97" s="51"/>
      <c r="AX97" s="51"/>
    </row>
    <row r="98" spans="1:50" s="53" customFormat="1" ht="60" hidden="1" customHeight="1" x14ac:dyDescent="0.25">
      <c r="A98" s="65"/>
      <c r="B98" s="66"/>
      <c r="C98" s="65"/>
      <c r="D98" s="124" t="s">
        <v>450</v>
      </c>
      <c r="E98" s="84" t="s">
        <v>59</v>
      </c>
      <c r="F98" s="84" t="s">
        <v>90</v>
      </c>
      <c r="G98" s="108">
        <v>42045</v>
      </c>
      <c r="H98" s="108">
        <v>42164</v>
      </c>
      <c r="I98" s="84"/>
      <c r="J98" s="69">
        <v>9000000</v>
      </c>
      <c r="K98" s="69">
        <v>9000000</v>
      </c>
      <c r="L98" s="69"/>
      <c r="M98" s="69"/>
      <c r="N98" s="69">
        <v>9000000</v>
      </c>
      <c r="O98" s="69">
        <v>0</v>
      </c>
      <c r="P98" s="69">
        <v>0</v>
      </c>
      <c r="Q98" s="119">
        <f t="shared" si="44"/>
        <v>9000000</v>
      </c>
      <c r="R98" s="119">
        <f t="shared" si="44"/>
        <v>9000000</v>
      </c>
      <c r="S98" s="70">
        <f t="shared" si="46"/>
        <v>9000000</v>
      </c>
      <c r="T98" s="119">
        <f t="shared" si="47"/>
        <v>0</v>
      </c>
      <c r="U98" s="70">
        <f t="shared" si="48"/>
        <v>0</v>
      </c>
      <c r="V98" s="70">
        <f t="shared" si="49"/>
        <v>0</v>
      </c>
      <c r="W98" s="119">
        <f t="shared" si="50"/>
        <v>0</v>
      </c>
      <c r="X98" s="122"/>
      <c r="Y98" s="122"/>
      <c r="Z98" s="84"/>
      <c r="AA98" s="84"/>
      <c r="AB98" s="84"/>
      <c r="AC98" s="84"/>
      <c r="AD98" s="84"/>
      <c r="AE98" s="84"/>
      <c r="AF98" s="69"/>
      <c r="AG98" s="69"/>
      <c r="AH98" s="69"/>
      <c r="AI98" s="84" t="s">
        <v>449</v>
      </c>
      <c r="AJ98" s="84"/>
      <c r="AK98" s="84"/>
      <c r="AL98" s="43"/>
      <c r="AM98" s="43"/>
      <c r="AN98" s="43"/>
      <c r="AO98" s="43"/>
      <c r="AP98" s="85"/>
      <c r="AQ98" s="85"/>
      <c r="AR98" s="51"/>
      <c r="AS98" s="51"/>
      <c r="AT98" s="51"/>
      <c r="AU98" s="51"/>
      <c r="AV98" s="51"/>
      <c r="AW98" s="51"/>
      <c r="AX98" s="51"/>
    </row>
    <row r="99" spans="1:50" s="53" customFormat="1" ht="45" hidden="1" customHeight="1" x14ac:dyDescent="0.25">
      <c r="A99" s="65"/>
      <c r="B99" s="66"/>
      <c r="C99" s="65"/>
      <c r="D99" s="124" t="s">
        <v>451</v>
      </c>
      <c r="E99" s="84" t="s">
        <v>422</v>
      </c>
      <c r="F99" s="84" t="s">
        <v>90</v>
      </c>
      <c r="G99" s="108"/>
      <c r="H99" s="108"/>
      <c r="I99" s="84"/>
      <c r="J99" s="69">
        <v>20300000</v>
      </c>
      <c r="K99" s="69">
        <v>20300000</v>
      </c>
      <c r="L99" s="69"/>
      <c r="M99" s="69"/>
      <c r="N99" s="69">
        <v>20300000</v>
      </c>
      <c r="O99" s="125">
        <f t="shared" ref="O99" si="53">J99</f>
        <v>20300000</v>
      </c>
      <c r="P99" s="69">
        <v>14011583.560000001</v>
      </c>
      <c r="Q99" s="119">
        <f t="shared" si="44"/>
        <v>20300000</v>
      </c>
      <c r="R99" s="119">
        <f t="shared" si="44"/>
        <v>20300000</v>
      </c>
      <c r="S99" s="70">
        <f t="shared" si="46"/>
        <v>20300000</v>
      </c>
      <c r="T99" s="119">
        <f t="shared" si="47"/>
        <v>20300000</v>
      </c>
      <c r="U99" s="70">
        <f t="shared" si="48"/>
        <v>14011583.560000001</v>
      </c>
      <c r="V99" s="70">
        <f t="shared" si="49"/>
        <v>14011583.560000001</v>
      </c>
      <c r="W99" s="119">
        <f t="shared" si="50"/>
        <v>14011583.560000001</v>
      </c>
      <c r="X99" s="122">
        <v>1</v>
      </c>
      <c r="Y99" s="122">
        <f>V99/O99</f>
        <v>0.69022579113300497</v>
      </c>
      <c r="Z99" s="84"/>
      <c r="AA99" s="84"/>
      <c r="AB99" s="84"/>
      <c r="AC99" s="84"/>
      <c r="AD99" s="84"/>
      <c r="AE99" s="84"/>
      <c r="AF99" s="69"/>
      <c r="AG99" s="69"/>
      <c r="AH99" s="69"/>
      <c r="AI99" s="84"/>
      <c r="AJ99" s="84"/>
      <c r="AK99" s="84"/>
      <c r="AL99" s="43"/>
      <c r="AM99" s="43"/>
      <c r="AN99" s="43"/>
      <c r="AO99" s="43"/>
      <c r="AP99" s="85"/>
      <c r="AQ99" s="85"/>
      <c r="AR99" s="51"/>
      <c r="AS99" s="51"/>
      <c r="AT99" s="51"/>
      <c r="AU99" s="51"/>
      <c r="AV99" s="51"/>
      <c r="AW99" s="51"/>
      <c r="AX99" s="51"/>
    </row>
    <row r="100" spans="1:50" s="53" customFormat="1" ht="51.75" hidden="1" customHeight="1" x14ac:dyDescent="0.25">
      <c r="A100" s="54" t="s">
        <v>56</v>
      </c>
      <c r="B100" s="55">
        <v>2014</v>
      </c>
      <c r="C100" s="55" t="s">
        <v>93</v>
      </c>
      <c r="D100" s="37" t="s">
        <v>452</v>
      </c>
      <c r="E100" s="38"/>
      <c r="F100" s="38" t="s">
        <v>90</v>
      </c>
      <c r="G100" s="90"/>
      <c r="H100" s="90"/>
      <c r="I100" s="84"/>
      <c r="J100" s="48">
        <f>J101+J102+J103</f>
        <v>20792394</v>
      </c>
      <c r="K100" s="48">
        <f>J100+L100+M100</f>
        <v>20792394</v>
      </c>
      <c r="L100" s="69">
        <f>L101+L102+L103</f>
        <v>0</v>
      </c>
      <c r="M100" s="69"/>
      <c r="N100" s="44">
        <v>20792394</v>
      </c>
      <c r="O100" s="48">
        <v>4043945.01</v>
      </c>
      <c r="P100" s="48">
        <f>4035122.38+20792.4</f>
        <v>4055914.78</v>
      </c>
      <c r="Q100" s="43">
        <f t="shared" si="44"/>
        <v>20792394</v>
      </c>
      <c r="R100" s="43">
        <f t="shared" si="44"/>
        <v>20792394</v>
      </c>
      <c r="S100" s="44">
        <f t="shared" si="46"/>
        <v>20792394</v>
      </c>
      <c r="T100" s="43">
        <f t="shared" si="47"/>
        <v>4043945.01</v>
      </c>
      <c r="U100" s="44">
        <f t="shared" si="48"/>
        <v>4055914.78</v>
      </c>
      <c r="V100" s="44">
        <f t="shared" si="49"/>
        <v>4055914.78</v>
      </c>
      <c r="W100" s="43">
        <f t="shared" si="50"/>
        <v>4055914.78</v>
      </c>
      <c r="X100" s="111">
        <v>1</v>
      </c>
      <c r="Y100" s="122">
        <f>V100/O100</f>
        <v>1.0029599240272558</v>
      </c>
      <c r="Z100" s="38"/>
      <c r="AA100" s="38"/>
      <c r="AB100" s="38" t="s">
        <v>301</v>
      </c>
      <c r="AC100" s="38" t="s">
        <v>453</v>
      </c>
      <c r="AD100" s="38" t="s">
        <v>445</v>
      </c>
      <c r="AE100" s="38" t="s">
        <v>454</v>
      </c>
      <c r="AF100" s="48">
        <v>296248.15999999997</v>
      </c>
      <c r="AG100" s="48"/>
      <c r="AH100" s="48">
        <v>17032727.379999999</v>
      </c>
      <c r="AI100" s="38" t="s">
        <v>455</v>
      </c>
      <c r="AJ100" s="50">
        <f>K100-O100</f>
        <v>16748448.99</v>
      </c>
      <c r="AK100" s="50">
        <f>O100-P100</f>
        <v>-11969.770000000019</v>
      </c>
      <c r="AL100" s="43">
        <f>J100*0.001</f>
        <v>20792.394</v>
      </c>
      <c r="AM100" s="43"/>
      <c r="AN100" s="43">
        <v>16727626</v>
      </c>
      <c r="AO100" s="43"/>
      <c r="AP100" s="51" t="s">
        <v>67</v>
      </c>
      <c r="AQ100" s="51" t="s">
        <v>67</v>
      </c>
      <c r="AR100" s="91" t="s">
        <v>443</v>
      </c>
      <c r="AS100" s="51" t="s">
        <v>90</v>
      </c>
      <c r="AT100" s="51"/>
      <c r="AU100" s="51"/>
      <c r="AV100" s="51"/>
      <c r="AW100" s="51"/>
      <c r="AX100" s="51"/>
    </row>
    <row r="101" spans="1:50" s="53" customFormat="1" ht="30" hidden="1" customHeight="1" x14ac:dyDescent="0.25">
      <c r="A101" s="65"/>
      <c r="B101" s="66"/>
      <c r="C101" s="66"/>
      <c r="D101" s="124" t="s">
        <v>456</v>
      </c>
      <c r="E101" s="84" t="s">
        <v>422</v>
      </c>
      <c r="F101" s="84" t="s">
        <v>90</v>
      </c>
      <c r="G101" s="108"/>
      <c r="H101" s="108"/>
      <c r="I101" s="84"/>
      <c r="J101" s="69">
        <v>4047993</v>
      </c>
      <c r="K101" s="69"/>
      <c r="L101" s="69"/>
      <c r="M101" s="69"/>
      <c r="N101" s="69"/>
      <c r="O101" s="69">
        <v>4047993</v>
      </c>
      <c r="P101" s="69">
        <f>4035122.38+4047.99</f>
        <v>4039170.37</v>
      </c>
      <c r="Q101" s="119">
        <f t="shared" si="44"/>
        <v>4047993</v>
      </c>
      <c r="R101" s="119">
        <f t="shared" ref="R101:R102" si="54">M101</f>
        <v>0</v>
      </c>
      <c r="S101" s="70">
        <f t="shared" si="46"/>
        <v>0</v>
      </c>
      <c r="T101" s="119">
        <f t="shared" si="47"/>
        <v>4047993</v>
      </c>
      <c r="U101" s="70">
        <f t="shared" si="48"/>
        <v>4039170.37</v>
      </c>
      <c r="V101" s="70">
        <f t="shared" si="49"/>
        <v>4039170.37</v>
      </c>
      <c r="W101" s="119">
        <f t="shared" si="50"/>
        <v>4039170.37</v>
      </c>
      <c r="X101" s="122"/>
      <c r="Y101" s="122"/>
      <c r="Z101" s="84"/>
      <c r="AA101" s="84"/>
      <c r="AB101" s="84"/>
      <c r="AC101" s="84"/>
      <c r="AD101" s="84"/>
      <c r="AE101" s="84"/>
      <c r="AF101" s="69"/>
      <c r="AG101" s="69"/>
      <c r="AH101" s="69"/>
      <c r="AI101" s="84"/>
      <c r="AJ101" s="84"/>
      <c r="AK101" s="84"/>
      <c r="AL101" s="43"/>
      <c r="AM101" s="43"/>
      <c r="AN101" s="43"/>
      <c r="AO101" s="43"/>
      <c r="AP101" s="85"/>
      <c r="AQ101" s="85"/>
      <c r="AR101" s="51"/>
      <c r="AS101" s="51"/>
      <c r="AT101" s="51"/>
      <c r="AU101" s="51"/>
      <c r="AV101" s="51"/>
      <c r="AW101" s="51"/>
      <c r="AX101" s="51"/>
    </row>
    <row r="102" spans="1:50" s="53" customFormat="1" ht="75" hidden="1" customHeight="1" x14ac:dyDescent="0.25">
      <c r="A102" s="65"/>
      <c r="B102" s="66"/>
      <c r="C102" s="66"/>
      <c r="D102" s="124" t="s">
        <v>457</v>
      </c>
      <c r="E102" s="84" t="s">
        <v>59</v>
      </c>
      <c r="F102" s="84" t="s">
        <v>90</v>
      </c>
      <c r="G102" s="108"/>
      <c r="H102" s="108"/>
      <c r="I102" s="84"/>
      <c r="J102" s="69">
        <v>16744401</v>
      </c>
      <c r="K102" s="69"/>
      <c r="L102" s="69"/>
      <c r="M102" s="69"/>
      <c r="N102" s="69"/>
      <c r="O102" s="69">
        <v>0</v>
      </c>
      <c r="P102" s="69">
        <v>16744.400000000001</v>
      </c>
      <c r="Q102" s="119">
        <f t="shared" si="44"/>
        <v>16744401</v>
      </c>
      <c r="R102" s="119">
        <f t="shared" si="54"/>
        <v>0</v>
      </c>
      <c r="S102" s="70">
        <f t="shared" si="46"/>
        <v>0</v>
      </c>
      <c r="T102" s="119">
        <f t="shared" si="47"/>
        <v>0</v>
      </c>
      <c r="U102" s="70">
        <f t="shared" si="48"/>
        <v>16744.400000000001</v>
      </c>
      <c r="V102" s="70">
        <f t="shared" si="49"/>
        <v>16744.400000000001</v>
      </c>
      <c r="W102" s="119">
        <f t="shared" si="50"/>
        <v>16744.400000000001</v>
      </c>
      <c r="X102" s="122"/>
      <c r="Y102" s="122"/>
      <c r="Z102" s="84"/>
      <c r="AA102" s="84"/>
      <c r="AB102" s="84"/>
      <c r="AC102" s="84"/>
      <c r="AD102" s="84"/>
      <c r="AE102" s="84"/>
      <c r="AF102" s="69"/>
      <c r="AG102" s="69"/>
      <c r="AH102" s="69"/>
      <c r="AI102" s="84" t="s">
        <v>458</v>
      </c>
      <c r="AJ102" s="84"/>
      <c r="AK102" s="84"/>
      <c r="AL102" s="43"/>
      <c r="AM102" s="43"/>
      <c r="AN102" s="43"/>
      <c r="AO102" s="43"/>
      <c r="AP102" s="85"/>
      <c r="AQ102" s="85"/>
      <c r="AR102" s="91" t="s">
        <v>459</v>
      </c>
      <c r="AS102" s="51"/>
      <c r="AT102" s="51"/>
      <c r="AU102" s="51"/>
      <c r="AV102" s="51"/>
      <c r="AW102" s="51"/>
      <c r="AX102" s="51"/>
    </row>
    <row r="103" spans="1:50" s="53" customFormat="1" ht="45" hidden="1" customHeight="1" x14ac:dyDescent="0.25">
      <c r="A103" s="65"/>
      <c r="B103" s="66"/>
      <c r="C103" s="66"/>
      <c r="D103" s="124" t="s">
        <v>460</v>
      </c>
      <c r="E103" s="84"/>
      <c r="F103" s="84"/>
      <c r="G103" s="108"/>
      <c r="H103" s="108"/>
      <c r="I103" s="84"/>
      <c r="J103" s="69">
        <v>0</v>
      </c>
      <c r="K103" s="69"/>
      <c r="L103" s="69"/>
      <c r="M103" s="69">
        <v>621070.89999997616</v>
      </c>
      <c r="N103" s="69"/>
      <c r="O103" s="69"/>
      <c r="P103" s="69"/>
      <c r="Q103" s="119">
        <f t="shared" si="44"/>
        <v>0</v>
      </c>
      <c r="R103" s="119">
        <v>0</v>
      </c>
      <c r="S103" s="70">
        <v>0</v>
      </c>
      <c r="T103" s="119">
        <f t="shared" si="47"/>
        <v>0</v>
      </c>
      <c r="U103" s="70">
        <f t="shared" si="48"/>
        <v>0</v>
      </c>
      <c r="V103" s="70">
        <f t="shared" si="49"/>
        <v>0</v>
      </c>
      <c r="W103" s="119">
        <f t="shared" si="50"/>
        <v>0</v>
      </c>
      <c r="X103" s="122"/>
      <c r="Y103" s="122"/>
      <c r="Z103" s="84"/>
      <c r="AA103" s="84"/>
      <c r="AB103" s="84"/>
      <c r="AC103" s="84"/>
      <c r="AD103" s="84"/>
      <c r="AE103" s="84"/>
      <c r="AF103" s="69"/>
      <c r="AG103" s="69" t="s">
        <v>461</v>
      </c>
      <c r="AH103" s="69" t="s">
        <v>462</v>
      </c>
      <c r="AI103" s="84" t="s">
        <v>463</v>
      </c>
      <c r="AJ103" s="84"/>
      <c r="AK103" s="84"/>
      <c r="AL103" s="43"/>
      <c r="AM103" s="43"/>
      <c r="AN103" s="43"/>
      <c r="AO103" s="43"/>
      <c r="AP103" s="85"/>
      <c r="AQ103" s="85"/>
      <c r="AR103" s="51"/>
      <c r="AS103" s="51"/>
      <c r="AT103" s="51"/>
      <c r="AU103" s="51"/>
      <c r="AV103" s="51"/>
      <c r="AW103" s="51"/>
      <c r="AX103" s="51"/>
    </row>
    <row r="104" spans="1:50" s="53" customFormat="1" ht="60" hidden="1" customHeight="1" x14ac:dyDescent="0.25">
      <c r="A104" s="36" t="s">
        <v>56</v>
      </c>
      <c r="B104" s="38">
        <v>2014</v>
      </c>
      <c r="C104" s="38" t="s">
        <v>61</v>
      </c>
      <c r="D104" s="37" t="s">
        <v>464</v>
      </c>
      <c r="E104" s="38" t="s">
        <v>422</v>
      </c>
      <c r="F104" s="38" t="s">
        <v>90</v>
      </c>
      <c r="G104" s="90"/>
      <c r="H104" s="90"/>
      <c r="I104" s="84"/>
      <c r="J104" s="48">
        <v>10000000</v>
      </c>
      <c r="K104" s="48">
        <v>10000000</v>
      </c>
      <c r="L104" s="69"/>
      <c r="M104" s="69"/>
      <c r="N104" s="48">
        <v>10000000</v>
      </c>
      <c r="O104" s="48">
        <v>10000000</v>
      </c>
      <c r="P104" s="48">
        <f>9989807.08+10000</f>
        <v>9999807.0800000001</v>
      </c>
      <c r="Q104" s="43">
        <f t="shared" si="44"/>
        <v>10000000</v>
      </c>
      <c r="R104" s="43">
        <f t="shared" si="44"/>
        <v>10000000</v>
      </c>
      <c r="S104" s="44">
        <f t="shared" ref="S104:S111" si="55">R104</f>
        <v>10000000</v>
      </c>
      <c r="T104" s="43">
        <f t="shared" si="47"/>
        <v>10000000</v>
      </c>
      <c r="U104" s="44">
        <f t="shared" si="48"/>
        <v>9999807.0800000001</v>
      </c>
      <c r="V104" s="44">
        <f t="shared" si="49"/>
        <v>9999807.0800000001</v>
      </c>
      <c r="W104" s="43">
        <f t="shared" si="50"/>
        <v>9999807.0800000001</v>
      </c>
      <c r="X104" s="111">
        <v>1</v>
      </c>
      <c r="Y104" s="122">
        <f t="shared" ref="Y104:Y113" si="56">V104/O104</f>
        <v>0.99998070800000005</v>
      </c>
      <c r="Z104" s="38"/>
      <c r="AA104" s="38"/>
      <c r="AB104" s="38" t="s">
        <v>301</v>
      </c>
      <c r="AC104" s="38" t="s">
        <v>465</v>
      </c>
      <c r="AD104" s="38" t="s">
        <v>445</v>
      </c>
      <c r="AE104" s="38" t="s">
        <v>466</v>
      </c>
      <c r="AF104" s="48">
        <v>49975.08</v>
      </c>
      <c r="AG104" s="48"/>
      <c r="AH104" s="48">
        <v>75167.199999999997</v>
      </c>
      <c r="AI104" s="38" t="s">
        <v>467</v>
      </c>
      <c r="AJ104" s="50">
        <f>K104-O104</f>
        <v>0</v>
      </c>
      <c r="AK104" s="50">
        <f>O104-P104</f>
        <v>192.91999999992549</v>
      </c>
      <c r="AL104" s="43">
        <f>J104*0.001</f>
        <v>10000</v>
      </c>
      <c r="AM104" s="43"/>
      <c r="AN104" s="43"/>
      <c r="AO104" s="43"/>
      <c r="AP104" s="51" t="s">
        <v>67</v>
      </c>
      <c r="AQ104" s="51" t="s">
        <v>67</v>
      </c>
      <c r="AR104" s="91" t="s">
        <v>407</v>
      </c>
      <c r="AS104" s="51" t="s">
        <v>108</v>
      </c>
      <c r="AT104" s="51"/>
      <c r="AU104" s="51"/>
      <c r="AV104" s="51"/>
      <c r="AW104" s="51"/>
      <c r="AX104" s="51"/>
    </row>
    <row r="105" spans="1:50" s="53" customFormat="1" ht="44.25" hidden="1" customHeight="1" x14ac:dyDescent="0.25">
      <c r="A105" s="36" t="s">
        <v>56</v>
      </c>
      <c r="B105" s="38">
        <v>2014</v>
      </c>
      <c r="C105" s="38" t="s">
        <v>93</v>
      </c>
      <c r="D105" s="37" t="s">
        <v>468</v>
      </c>
      <c r="E105" s="38" t="s">
        <v>59</v>
      </c>
      <c r="F105" s="38" t="s">
        <v>93</v>
      </c>
      <c r="G105" s="90">
        <v>42020</v>
      </c>
      <c r="H105" s="90">
        <v>42200</v>
      </c>
      <c r="I105" s="84"/>
      <c r="J105" s="48">
        <v>27409850</v>
      </c>
      <c r="K105" s="48">
        <v>27409850</v>
      </c>
      <c r="L105" s="69"/>
      <c r="M105" s="69"/>
      <c r="N105" s="48">
        <v>27409850</v>
      </c>
      <c r="O105" s="48">
        <v>27251490</v>
      </c>
      <c r="P105" s="48">
        <v>20262792.16</v>
      </c>
      <c r="Q105" s="43">
        <f t="shared" si="44"/>
        <v>27409850</v>
      </c>
      <c r="R105" s="43">
        <f t="shared" si="44"/>
        <v>27409850</v>
      </c>
      <c r="S105" s="44">
        <f t="shared" si="55"/>
        <v>27409850</v>
      </c>
      <c r="T105" s="43">
        <f t="shared" si="47"/>
        <v>27251490</v>
      </c>
      <c r="U105" s="44">
        <f t="shared" si="48"/>
        <v>20262792.16</v>
      </c>
      <c r="V105" s="44">
        <f t="shared" si="49"/>
        <v>20262792.16</v>
      </c>
      <c r="W105" s="43">
        <f t="shared" si="50"/>
        <v>20262792.16</v>
      </c>
      <c r="X105" s="111">
        <v>1</v>
      </c>
      <c r="Y105" s="122">
        <f t="shared" si="56"/>
        <v>0.74354804673065589</v>
      </c>
      <c r="Z105" s="38"/>
      <c r="AA105" s="38"/>
      <c r="AB105" s="38" t="s">
        <v>469</v>
      </c>
      <c r="AC105" s="38" t="s">
        <v>470</v>
      </c>
      <c r="AD105" s="38" t="s">
        <v>471</v>
      </c>
      <c r="AE105" s="38" t="s">
        <v>472</v>
      </c>
      <c r="AF105" s="48">
        <v>969.55</v>
      </c>
      <c r="AG105" s="48"/>
      <c r="AH105" s="48">
        <v>17121680.890000001</v>
      </c>
      <c r="AI105" s="38" t="s">
        <v>473</v>
      </c>
      <c r="AJ105" s="50">
        <f>K105-O105</f>
        <v>158360</v>
      </c>
      <c r="AK105" s="50">
        <f>O105-P105</f>
        <v>6988697.8399999999</v>
      </c>
      <c r="AL105" s="43">
        <v>27409.85</v>
      </c>
      <c r="AM105" s="123" t="s">
        <v>474</v>
      </c>
      <c r="AN105" s="43"/>
      <c r="AO105" s="43"/>
      <c r="AP105" s="51" t="s">
        <v>67</v>
      </c>
      <c r="AQ105" s="51" t="s">
        <v>67</v>
      </c>
      <c r="AR105" s="91" t="s">
        <v>407</v>
      </c>
      <c r="AS105" s="51" t="s">
        <v>108</v>
      </c>
      <c r="AT105" s="51"/>
      <c r="AU105" s="51"/>
      <c r="AV105" s="51"/>
      <c r="AW105" s="51"/>
      <c r="AX105" s="51"/>
    </row>
    <row r="106" spans="1:50" s="53" customFormat="1" ht="44.25" hidden="1" customHeight="1" x14ac:dyDescent="0.25">
      <c r="A106" s="36" t="s">
        <v>56</v>
      </c>
      <c r="B106" s="38">
        <v>2014</v>
      </c>
      <c r="C106" s="38" t="s">
        <v>93</v>
      </c>
      <c r="D106" s="37" t="s">
        <v>475</v>
      </c>
      <c r="E106" s="38" t="s">
        <v>59</v>
      </c>
      <c r="F106" s="38" t="s">
        <v>93</v>
      </c>
      <c r="G106" s="90">
        <v>42020</v>
      </c>
      <c r="H106" s="90">
        <v>42200</v>
      </c>
      <c r="I106" s="84"/>
      <c r="J106" s="48">
        <v>15000000</v>
      </c>
      <c r="K106" s="48">
        <v>15000000</v>
      </c>
      <c r="L106" s="69"/>
      <c r="M106" s="69"/>
      <c r="N106" s="48">
        <v>15000000</v>
      </c>
      <c r="O106" s="48">
        <f>14985000+15000</f>
        <v>15000000</v>
      </c>
      <c r="P106" s="48">
        <f>14889394.76+15000</f>
        <v>14904394.76</v>
      </c>
      <c r="Q106" s="43">
        <f t="shared" ref="Q106:R137" si="57">J106</f>
        <v>15000000</v>
      </c>
      <c r="R106" s="43">
        <f t="shared" si="57"/>
        <v>15000000</v>
      </c>
      <c r="S106" s="44">
        <f t="shared" si="55"/>
        <v>15000000</v>
      </c>
      <c r="T106" s="43">
        <f t="shared" si="47"/>
        <v>15000000</v>
      </c>
      <c r="U106" s="44">
        <f t="shared" si="48"/>
        <v>14904394.76</v>
      </c>
      <c r="V106" s="44">
        <f t="shared" si="49"/>
        <v>14904394.76</v>
      </c>
      <c r="W106" s="43">
        <f t="shared" si="50"/>
        <v>14904394.76</v>
      </c>
      <c r="X106" s="111">
        <v>1</v>
      </c>
      <c r="Y106" s="122">
        <f t="shared" si="56"/>
        <v>0.99362631733333329</v>
      </c>
      <c r="Z106" s="38"/>
      <c r="AA106" s="38"/>
      <c r="AB106" s="38" t="s">
        <v>469</v>
      </c>
      <c r="AC106" s="38" t="s">
        <v>476</v>
      </c>
      <c r="AD106" s="38" t="s">
        <v>471</v>
      </c>
      <c r="AE106" s="38" t="s">
        <v>477</v>
      </c>
      <c r="AF106" s="48">
        <v>336.19</v>
      </c>
      <c r="AG106" s="48"/>
      <c r="AH106" s="48">
        <v>9308740.4499999993</v>
      </c>
      <c r="AI106" s="38" t="s">
        <v>478</v>
      </c>
      <c r="AJ106" s="50">
        <f t="shared" ref="AJ106:AJ111" si="58">K106-O106</f>
        <v>0</v>
      </c>
      <c r="AK106" s="50">
        <f t="shared" ref="AK106:AK111" si="59">O106-P106</f>
        <v>95605.240000000224</v>
      </c>
      <c r="AL106" s="43">
        <v>15000</v>
      </c>
      <c r="AM106" s="123" t="s">
        <v>479</v>
      </c>
      <c r="AN106" s="43"/>
      <c r="AO106" s="43"/>
      <c r="AP106" s="51" t="s">
        <v>67</v>
      </c>
      <c r="AQ106" s="51" t="s">
        <v>67</v>
      </c>
      <c r="AR106" s="91" t="s">
        <v>407</v>
      </c>
      <c r="AS106" s="51" t="s">
        <v>108</v>
      </c>
      <c r="AT106" s="51"/>
      <c r="AU106" s="51"/>
      <c r="AV106" s="51"/>
      <c r="AW106" s="51"/>
      <c r="AX106" s="51"/>
    </row>
    <row r="107" spans="1:50" s="53" customFormat="1" ht="47.25" hidden="1" customHeight="1" x14ac:dyDescent="0.25">
      <c r="A107" s="36" t="s">
        <v>56</v>
      </c>
      <c r="B107" s="38">
        <v>2014</v>
      </c>
      <c r="C107" s="38" t="s">
        <v>93</v>
      </c>
      <c r="D107" s="37" t="s">
        <v>480</v>
      </c>
      <c r="E107" s="38" t="s">
        <v>59</v>
      </c>
      <c r="F107" s="38" t="s">
        <v>93</v>
      </c>
      <c r="G107" s="90">
        <v>42020</v>
      </c>
      <c r="H107" s="90">
        <v>42185</v>
      </c>
      <c r="I107" s="84"/>
      <c r="J107" s="48">
        <v>19000000</v>
      </c>
      <c r="K107" s="48">
        <v>19000000</v>
      </c>
      <c r="L107" s="69"/>
      <c r="M107" s="69"/>
      <c r="N107" s="48">
        <v>19000000</v>
      </c>
      <c r="O107" s="48">
        <f>18897539.88+19000</f>
        <v>18916539.879999999</v>
      </c>
      <c r="P107" s="48">
        <f>18878579.36+19000</f>
        <v>18897579.359999999</v>
      </c>
      <c r="Q107" s="43">
        <f t="shared" si="57"/>
        <v>19000000</v>
      </c>
      <c r="R107" s="43">
        <f t="shared" si="57"/>
        <v>19000000</v>
      </c>
      <c r="S107" s="44">
        <f t="shared" si="55"/>
        <v>19000000</v>
      </c>
      <c r="T107" s="43">
        <f t="shared" si="47"/>
        <v>18916539.879999999</v>
      </c>
      <c r="U107" s="44">
        <f t="shared" si="48"/>
        <v>18897579.359999999</v>
      </c>
      <c r="V107" s="44">
        <f>P107</f>
        <v>18897579.359999999</v>
      </c>
      <c r="W107" s="43">
        <f t="shared" si="50"/>
        <v>18897579.359999999</v>
      </c>
      <c r="X107" s="111">
        <v>1</v>
      </c>
      <c r="Y107" s="122">
        <f t="shared" si="56"/>
        <v>0.99899767504415293</v>
      </c>
      <c r="Z107" s="38"/>
      <c r="AA107" s="38"/>
      <c r="AB107" s="38" t="s">
        <v>469</v>
      </c>
      <c r="AC107" s="38" t="s">
        <v>481</v>
      </c>
      <c r="AD107" s="38" t="s">
        <v>471</v>
      </c>
      <c r="AE107" s="38" t="s">
        <v>482</v>
      </c>
      <c r="AF107" s="48">
        <v>265.11</v>
      </c>
      <c r="AG107" s="48"/>
      <c r="AH107" s="48">
        <v>4914946.09</v>
      </c>
      <c r="AI107" s="38" t="s">
        <v>483</v>
      </c>
      <c r="AJ107" s="50">
        <f t="shared" si="58"/>
        <v>83460.120000001043</v>
      </c>
      <c r="AK107" s="50">
        <f t="shared" si="59"/>
        <v>18960.519999999553</v>
      </c>
      <c r="AL107" s="43">
        <v>19000</v>
      </c>
      <c r="AM107" s="123" t="s">
        <v>484</v>
      </c>
      <c r="AN107" s="43"/>
      <c r="AO107" s="43"/>
      <c r="AP107" s="51" t="s">
        <v>67</v>
      </c>
      <c r="AQ107" s="51" t="s">
        <v>67</v>
      </c>
      <c r="AR107" s="91" t="s">
        <v>407</v>
      </c>
      <c r="AS107" s="51" t="s">
        <v>108</v>
      </c>
      <c r="AT107" s="51"/>
      <c r="AU107" s="51"/>
      <c r="AV107" s="51"/>
      <c r="AW107" s="51"/>
      <c r="AX107" s="51"/>
    </row>
    <row r="108" spans="1:50" s="53" customFormat="1" ht="44.25" hidden="1" customHeight="1" x14ac:dyDescent="0.25">
      <c r="A108" s="36" t="s">
        <v>56</v>
      </c>
      <c r="B108" s="38">
        <v>2014</v>
      </c>
      <c r="C108" s="38" t="s">
        <v>73</v>
      </c>
      <c r="D108" s="37" t="s">
        <v>485</v>
      </c>
      <c r="E108" s="38" t="s">
        <v>59</v>
      </c>
      <c r="F108" s="38" t="s">
        <v>90</v>
      </c>
      <c r="G108" s="90"/>
      <c r="H108" s="90">
        <v>42272</v>
      </c>
      <c r="I108" s="84"/>
      <c r="J108" s="48">
        <v>8000000</v>
      </c>
      <c r="K108" s="48">
        <v>8000000</v>
      </c>
      <c r="L108" s="69"/>
      <c r="M108" s="69"/>
      <c r="N108" s="48">
        <v>8000000</v>
      </c>
      <c r="O108" s="48">
        <v>7999999.6600000001</v>
      </c>
      <c r="P108" s="48">
        <f>7819767.83</f>
        <v>7819767.8300000001</v>
      </c>
      <c r="Q108" s="43">
        <f t="shared" si="57"/>
        <v>8000000</v>
      </c>
      <c r="R108" s="43">
        <f t="shared" si="57"/>
        <v>8000000</v>
      </c>
      <c r="S108" s="44">
        <f t="shared" si="55"/>
        <v>8000000</v>
      </c>
      <c r="T108" s="43">
        <f t="shared" si="47"/>
        <v>7999999.6600000001</v>
      </c>
      <c r="U108" s="44">
        <f t="shared" si="48"/>
        <v>7819767.8300000001</v>
      </c>
      <c r="V108" s="44">
        <f t="shared" si="49"/>
        <v>7819767.8300000001</v>
      </c>
      <c r="W108" s="43">
        <f t="shared" si="50"/>
        <v>7819767.8300000001</v>
      </c>
      <c r="X108" s="111">
        <v>1</v>
      </c>
      <c r="Y108" s="122">
        <f t="shared" si="56"/>
        <v>0.97747102029251831</v>
      </c>
      <c r="Z108" s="38"/>
      <c r="AA108" s="38" t="s">
        <v>90</v>
      </c>
      <c r="AB108" s="38" t="s">
        <v>301</v>
      </c>
      <c r="AC108" s="38" t="s">
        <v>486</v>
      </c>
      <c r="AD108" s="38" t="s">
        <v>445</v>
      </c>
      <c r="AE108" s="38" t="s">
        <v>487</v>
      </c>
      <c r="AF108" s="48">
        <v>67774.42</v>
      </c>
      <c r="AG108" s="48"/>
      <c r="AH108" s="48">
        <v>3892166.42</v>
      </c>
      <c r="AI108" s="38" t="s">
        <v>488</v>
      </c>
      <c r="AJ108" s="50">
        <f t="shared" si="58"/>
        <v>0.33999999985098839</v>
      </c>
      <c r="AK108" s="50">
        <f>O108-P108</f>
        <v>180231.83000000007</v>
      </c>
      <c r="AL108" s="43">
        <f>J108*0.001</f>
        <v>8000</v>
      </c>
      <c r="AM108" s="43"/>
      <c r="AN108" s="43"/>
      <c r="AO108" s="43"/>
      <c r="AP108" s="51" t="s">
        <v>273</v>
      </c>
      <c r="AQ108" s="51" t="s">
        <v>67</v>
      </c>
      <c r="AR108" s="91" t="s">
        <v>407</v>
      </c>
      <c r="AS108" s="51" t="s">
        <v>108</v>
      </c>
      <c r="AT108" s="51"/>
      <c r="AU108" s="51"/>
      <c r="AV108" s="51"/>
      <c r="AW108" s="51"/>
      <c r="AX108" s="51"/>
    </row>
    <row r="109" spans="1:50" s="53" customFormat="1" ht="49.5" hidden="1" customHeight="1" x14ac:dyDescent="0.25">
      <c r="A109" s="36" t="s">
        <v>56</v>
      </c>
      <c r="B109" s="38">
        <v>2014</v>
      </c>
      <c r="C109" s="38" t="s">
        <v>73</v>
      </c>
      <c r="D109" s="37" t="s">
        <v>489</v>
      </c>
      <c r="E109" s="38" t="s">
        <v>59</v>
      </c>
      <c r="F109" s="38" t="s">
        <v>70</v>
      </c>
      <c r="G109" s="90">
        <v>42023</v>
      </c>
      <c r="H109" s="90">
        <v>42140</v>
      </c>
      <c r="I109" s="84"/>
      <c r="J109" s="48">
        <v>15000000</v>
      </c>
      <c r="K109" s="48">
        <v>15000000</v>
      </c>
      <c r="L109" s="69"/>
      <c r="M109" s="69"/>
      <c r="N109" s="48">
        <v>15000000</v>
      </c>
      <c r="O109" s="48">
        <f>14950000+15000</f>
        <v>14965000</v>
      </c>
      <c r="P109" s="48">
        <f>14950000+15000</f>
        <v>14965000</v>
      </c>
      <c r="Q109" s="43">
        <f t="shared" si="57"/>
        <v>15000000</v>
      </c>
      <c r="R109" s="43">
        <f t="shared" si="57"/>
        <v>15000000</v>
      </c>
      <c r="S109" s="44">
        <f t="shared" si="55"/>
        <v>15000000</v>
      </c>
      <c r="T109" s="43">
        <f t="shared" si="47"/>
        <v>14965000</v>
      </c>
      <c r="U109" s="44">
        <f t="shared" si="48"/>
        <v>14965000</v>
      </c>
      <c r="V109" s="44">
        <f t="shared" si="49"/>
        <v>14965000</v>
      </c>
      <c r="W109" s="43">
        <f t="shared" si="50"/>
        <v>14965000</v>
      </c>
      <c r="X109" s="111">
        <v>1</v>
      </c>
      <c r="Y109" s="122">
        <f t="shared" si="56"/>
        <v>1</v>
      </c>
      <c r="Z109" s="38"/>
      <c r="AA109" s="38"/>
      <c r="AB109" s="38" t="s">
        <v>74</v>
      </c>
      <c r="AC109" s="38" t="s">
        <v>490</v>
      </c>
      <c r="AD109" s="38" t="s">
        <v>491</v>
      </c>
      <c r="AE109" s="38" t="s">
        <v>492</v>
      </c>
      <c r="AF109" s="48">
        <v>174</v>
      </c>
      <c r="AG109" s="48"/>
      <c r="AH109" s="48">
        <v>5035113.38</v>
      </c>
      <c r="AI109" s="38" t="s">
        <v>493</v>
      </c>
      <c r="AJ109" s="50">
        <f t="shared" si="58"/>
        <v>35000</v>
      </c>
      <c r="AK109" s="50">
        <f t="shared" si="59"/>
        <v>0</v>
      </c>
      <c r="AL109" s="43">
        <v>15000</v>
      </c>
      <c r="AM109" s="123" t="s">
        <v>494</v>
      </c>
      <c r="AN109" s="126"/>
      <c r="AO109" s="126"/>
      <c r="AP109" s="51" t="s">
        <v>67</v>
      </c>
      <c r="AQ109" s="51" t="s">
        <v>67</v>
      </c>
      <c r="AR109" s="91" t="s">
        <v>407</v>
      </c>
      <c r="AS109" s="51" t="s">
        <v>108</v>
      </c>
      <c r="AT109" s="51" t="s">
        <v>69</v>
      </c>
      <c r="AU109" s="51" t="s">
        <v>69</v>
      </c>
      <c r="AV109" s="51"/>
      <c r="AW109" s="51" t="s">
        <v>69</v>
      </c>
      <c r="AX109" s="51" t="s">
        <v>69</v>
      </c>
    </row>
    <row r="110" spans="1:50" s="53" customFormat="1" ht="48.75" hidden="1" customHeight="1" x14ac:dyDescent="0.25">
      <c r="A110" s="36" t="s">
        <v>56</v>
      </c>
      <c r="B110" s="38">
        <v>2014</v>
      </c>
      <c r="C110" s="38" t="s">
        <v>73</v>
      </c>
      <c r="D110" s="37" t="s">
        <v>495</v>
      </c>
      <c r="E110" s="38" t="s">
        <v>59</v>
      </c>
      <c r="F110" s="38" t="s">
        <v>70</v>
      </c>
      <c r="G110" s="90">
        <v>42009</v>
      </c>
      <c r="H110" s="90">
        <v>42098</v>
      </c>
      <c r="I110" s="84"/>
      <c r="J110" s="48">
        <v>6000000</v>
      </c>
      <c r="K110" s="48">
        <v>6000000</v>
      </c>
      <c r="L110" s="69"/>
      <c r="M110" s="69"/>
      <c r="N110" s="48">
        <v>6000000</v>
      </c>
      <c r="O110" s="48">
        <f>5994000+6000</f>
        <v>6000000</v>
      </c>
      <c r="P110" s="48">
        <f>5994000+6000</f>
        <v>6000000</v>
      </c>
      <c r="Q110" s="43">
        <f t="shared" si="57"/>
        <v>6000000</v>
      </c>
      <c r="R110" s="43">
        <f t="shared" si="57"/>
        <v>6000000</v>
      </c>
      <c r="S110" s="44">
        <f t="shared" si="55"/>
        <v>6000000</v>
      </c>
      <c r="T110" s="43">
        <f t="shared" si="47"/>
        <v>6000000</v>
      </c>
      <c r="U110" s="44">
        <f t="shared" si="48"/>
        <v>6000000</v>
      </c>
      <c r="V110" s="44">
        <f t="shared" si="49"/>
        <v>6000000</v>
      </c>
      <c r="W110" s="43">
        <f t="shared" si="50"/>
        <v>6000000</v>
      </c>
      <c r="X110" s="111">
        <v>1</v>
      </c>
      <c r="Y110" s="122">
        <f t="shared" si="56"/>
        <v>1</v>
      </c>
      <c r="Z110" s="38"/>
      <c r="AA110" s="38"/>
      <c r="AB110" s="38" t="s">
        <v>74</v>
      </c>
      <c r="AC110" s="38" t="s">
        <v>496</v>
      </c>
      <c r="AD110" s="38" t="s">
        <v>491</v>
      </c>
      <c r="AE110" s="38" t="s">
        <v>497</v>
      </c>
      <c r="AF110" s="48">
        <v>2.58</v>
      </c>
      <c r="AG110" s="48"/>
      <c r="AH110" s="48">
        <v>904478.53</v>
      </c>
      <c r="AI110" s="38" t="s">
        <v>498</v>
      </c>
      <c r="AJ110" s="50">
        <f t="shared" si="58"/>
        <v>0</v>
      </c>
      <c r="AK110" s="50">
        <f t="shared" si="59"/>
        <v>0</v>
      </c>
      <c r="AL110" s="43">
        <v>6000</v>
      </c>
      <c r="AM110" s="123" t="s">
        <v>499</v>
      </c>
      <c r="AN110" s="43"/>
      <c r="AO110" s="43"/>
      <c r="AP110" s="51" t="s">
        <v>67</v>
      </c>
      <c r="AQ110" s="51" t="s">
        <v>67</v>
      </c>
      <c r="AR110" s="51" t="s">
        <v>68</v>
      </c>
      <c r="AS110" s="51"/>
      <c r="AT110" s="51" t="s">
        <v>69</v>
      </c>
      <c r="AU110" s="51" t="s">
        <v>69</v>
      </c>
      <c r="AV110" s="51"/>
      <c r="AW110" s="51"/>
      <c r="AX110" s="51"/>
    </row>
    <row r="111" spans="1:50" s="53" customFormat="1" ht="45" hidden="1" customHeight="1" x14ac:dyDescent="0.25">
      <c r="A111" s="54" t="s">
        <v>56</v>
      </c>
      <c r="B111" s="55">
        <v>2014</v>
      </c>
      <c r="C111" s="55" t="s">
        <v>73</v>
      </c>
      <c r="D111" s="37" t="s">
        <v>500</v>
      </c>
      <c r="E111" s="38"/>
      <c r="F111" s="38" t="s">
        <v>70</v>
      </c>
      <c r="G111" s="90">
        <v>42009</v>
      </c>
      <c r="H111" s="90">
        <v>42098</v>
      </c>
      <c r="I111" s="84"/>
      <c r="J111" s="48">
        <f>J112+J113</f>
        <v>6000000</v>
      </c>
      <c r="K111" s="48">
        <f>K112+K113</f>
        <v>6000000</v>
      </c>
      <c r="L111" s="69"/>
      <c r="M111" s="69"/>
      <c r="N111" s="48">
        <v>6000000</v>
      </c>
      <c r="O111" s="48">
        <f>O112+O113+6000</f>
        <v>5996759.8599999994</v>
      </c>
      <c r="P111" s="48">
        <f>P112+P113+6000</f>
        <v>5996759.8600000003</v>
      </c>
      <c r="Q111" s="43">
        <f t="shared" si="57"/>
        <v>6000000</v>
      </c>
      <c r="R111" s="43">
        <f t="shared" si="57"/>
        <v>6000000</v>
      </c>
      <c r="S111" s="44">
        <f t="shared" si="55"/>
        <v>6000000</v>
      </c>
      <c r="T111" s="43">
        <f t="shared" si="47"/>
        <v>5996759.8599999994</v>
      </c>
      <c r="U111" s="44">
        <f t="shared" si="48"/>
        <v>5996759.8600000003</v>
      </c>
      <c r="V111" s="44">
        <f t="shared" si="49"/>
        <v>5996759.8600000003</v>
      </c>
      <c r="W111" s="43">
        <f t="shared" si="50"/>
        <v>5996759.8600000003</v>
      </c>
      <c r="X111" s="111">
        <v>1</v>
      </c>
      <c r="Y111" s="122">
        <f t="shared" si="56"/>
        <v>1.0000000000000002</v>
      </c>
      <c r="Z111" s="38"/>
      <c r="AA111" s="38"/>
      <c r="AB111" s="38" t="s">
        <v>74</v>
      </c>
      <c r="AC111" s="38" t="s">
        <v>501</v>
      </c>
      <c r="AD111" s="38" t="s">
        <v>491</v>
      </c>
      <c r="AE111" s="38" t="s">
        <v>502</v>
      </c>
      <c r="AF111" s="48">
        <v>8.8000000000000007</v>
      </c>
      <c r="AG111" s="48"/>
      <c r="AH111" s="48">
        <v>1789785.28</v>
      </c>
      <c r="AI111" s="38" t="s">
        <v>493</v>
      </c>
      <c r="AJ111" s="50">
        <f t="shared" si="58"/>
        <v>3240.140000000596</v>
      </c>
      <c r="AK111" s="50">
        <f t="shared" si="59"/>
        <v>0</v>
      </c>
      <c r="AL111" s="43">
        <v>6000</v>
      </c>
      <c r="AM111" s="123" t="s">
        <v>503</v>
      </c>
      <c r="AN111" s="43"/>
      <c r="AO111" s="43"/>
      <c r="AP111" s="51" t="s">
        <v>67</v>
      </c>
      <c r="AQ111" s="51" t="s">
        <v>67</v>
      </c>
      <c r="AR111" s="51" t="s">
        <v>68</v>
      </c>
      <c r="AS111" s="51"/>
      <c r="AT111" s="51" t="s">
        <v>69</v>
      </c>
      <c r="AU111" s="51" t="s">
        <v>69</v>
      </c>
      <c r="AV111" s="51"/>
      <c r="AW111" s="51"/>
      <c r="AX111" s="51"/>
    </row>
    <row r="112" spans="1:50" s="53" customFormat="1" ht="30" hidden="1" customHeight="1" x14ac:dyDescent="0.25">
      <c r="A112" s="127"/>
      <c r="B112" s="66"/>
      <c r="C112" s="66"/>
      <c r="D112" s="124" t="s">
        <v>504</v>
      </c>
      <c r="E112" s="84" t="s">
        <v>59</v>
      </c>
      <c r="F112" s="38" t="s">
        <v>70</v>
      </c>
      <c r="G112" s="108">
        <v>42009</v>
      </c>
      <c r="H112" s="108">
        <v>42098</v>
      </c>
      <c r="I112" s="84"/>
      <c r="J112" s="69">
        <v>5199996.54</v>
      </c>
      <c r="K112" s="69">
        <v>5199996.54</v>
      </c>
      <c r="L112" s="69"/>
      <c r="M112" s="69"/>
      <c r="N112" s="70">
        <v>5199996.54</v>
      </c>
      <c r="O112" s="69">
        <f>4276732.06+918064.48</f>
        <v>5194796.5399999991</v>
      </c>
      <c r="P112" s="69">
        <v>5194796.54</v>
      </c>
      <c r="Q112" s="119">
        <f t="shared" si="57"/>
        <v>5199996.54</v>
      </c>
      <c r="R112" s="119">
        <f>Q112</f>
        <v>5199996.54</v>
      </c>
      <c r="S112" s="70">
        <f>N112</f>
        <v>5199996.54</v>
      </c>
      <c r="T112" s="119">
        <f t="shared" si="47"/>
        <v>5194796.5399999991</v>
      </c>
      <c r="U112" s="70">
        <f t="shared" si="48"/>
        <v>5194796.54</v>
      </c>
      <c r="V112" s="70">
        <f t="shared" si="49"/>
        <v>5194796.54</v>
      </c>
      <c r="W112" s="119">
        <f t="shared" si="50"/>
        <v>5194796.54</v>
      </c>
      <c r="X112" s="122">
        <v>1</v>
      </c>
      <c r="Y112" s="122">
        <f t="shared" si="56"/>
        <v>1.0000000000000002</v>
      </c>
      <c r="Z112" s="84"/>
      <c r="AA112" s="84"/>
      <c r="AB112" s="84"/>
      <c r="AC112" s="84"/>
      <c r="AD112" s="84"/>
      <c r="AE112" s="84"/>
      <c r="AF112" s="69"/>
      <c r="AG112" s="69"/>
      <c r="AH112" s="69">
        <v>2500411.5399999996</v>
      </c>
      <c r="AI112" s="84"/>
      <c r="AJ112" s="84"/>
      <c r="AK112" s="84"/>
      <c r="AL112" s="43"/>
      <c r="AM112" s="43"/>
      <c r="AN112" s="43"/>
      <c r="AO112" s="43"/>
      <c r="AP112" s="85"/>
      <c r="AQ112" s="85"/>
      <c r="AR112" s="51"/>
      <c r="AS112" s="51"/>
      <c r="AT112" s="51" t="s">
        <v>69</v>
      </c>
      <c r="AU112" s="51" t="s">
        <v>69</v>
      </c>
      <c r="AV112" s="51"/>
      <c r="AW112" s="51"/>
      <c r="AX112" s="51"/>
    </row>
    <row r="113" spans="1:51" s="53" customFormat="1" ht="45" hidden="1" customHeight="1" x14ac:dyDescent="0.25">
      <c r="A113" s="127"/>
      <c r="B113" s="66"/>
      <c r="C113" s="66"/>
      <c r="D113" s="124" t="s">
        <v>505</v>
      </c>
      <c r="E113" s="84" t="s">
        <v>89</v>
      </c>
      <c r="F113" s="38" t="s">
        <v>70</v>
      </c>
      <c r="G113" s="108">
        <v>42009</v>
      </c>
      <c r="H113" s="108">
        <v>42073</v>
      </c>
      <c r="I113" s="84"/>
      <c r="J113" s="69">
        <v>800003.46</v>
      </c>
      <c r="K113" s="69">
        <v>800003.46</v>
      </c>
      <c r="L113" s="69"/>
      <c r="M113" s="69"/>
      <c r="N113" s="70">
        <v>800003.46</v>
      </c>
      <c r="O113" s="69">
        <v>795963.32</v>
      </c>
      <c r="P113" s="69">
        <v>795963.32</v>
      </c>
      <c r="Q113" s="119">
        <f t="shared" si="57"/>
        <v>800003.46</v>
      </c>
      <c r="R113" s="119">
        <f>Q113</f>
        <v>800003.46</v>
      </c>
      <c r="S113" s="70">
        <f>N113</f>
        <v>800003.46</v>
      </c>
      <c r="T113" s="119">
        <f t="shared" si="47"/>
        <v>795963.32</v>
      </c>
      <c r="U113" s="70">
        <f t="shared" si="48"/>
        <v>795963.32</v>
      </c>
      <c r="V113" s="70">
        <f t="shared" si="49"/>
        <v>795963.32</v>
      </c>
      <c r="W113" s="119">
        <f t="shared" si="50"/>
        <v>795963.32</v>
      </c>
      <c r="X113" s="122">
        <v>1</v>
      </c>
      <c r="Y113" s="122">
        <f t="shared" si="56"/>
        <v>1</v>
      </c>
      <c r="Z113" s="84"/>
      <c r="AA113" s="84"/>
      <c r="AB113" s="84"/>
      <c r="AC113" s="84"/>
      <c r="AD113" s="84"/>
      <c r="AE113" s="84"/>
      <c r="AF113" s="69"/>
      <c r="AG113" s="69"/>
      <c r="AH113" s="69">
        <v>343615.22999999992</v>
      </c>
      <c r="AI113" s="84"/>
      <c r="AJ113" s="84"/>
      <c r="AK113" s="84"/>
      <c r="AL113" s="43"/>
      <c r="AM113" s="43"/>
      <c r="AN113" s="43"/>
      <c r="AO113" s="43"/>
      <c r="AP113" s="85"/>
      <c r="AQ113" s="85"/>
      <c r="AR113" s="51"/>
      <c r="AS113" s="51"/>
      <c r="AT113" s="51" t="s">
        <v>69</v>
      </c>
      <c r="AU113" s="51" t="s">
        <v>69</v>
      </c>
      <c r="AV113" s="51"/>
      <c r="AW113" s="51"/>
      <c r="AX113" s="51"/>
    </row>
    <row r="114" spans="1:51" s="53" customFormat="1" ht="45" hidden="1" customHeight="1" x14ac:dyDescent="0.25">
      <c r="A114" s="36" t="s">
        <v>56</v>
      </c>
      <c r="B114" s="38">
        <v>2014</v>
      </c>
      <c r="C114" s="38" t="s">
        <v>73</v>
      </c>
      <c r="D114" s="37" t="s">
        <v>506</v>
      </c>
      <c r="E114" s="38" t="s">
        <v>59</v>
      </c>
      <c r="F114" s="38" t="s">
        <v>70</v>
      </c>
      <c r="G114" s="90">
        <v>42009</v>
      </c>
      <c r="H114" s="90">
        <v>42177</v>
      </c>
      <c r="I114" s="84"/>
      <c r="J114" s="48">
        <v>12000000</v>
      </c>
      <c r="K114" s="48">
        <v>12000000</v>
      </c>
      <c r="L114" s="69"/>
      <c r="M114" s="69"/>
      <c r="N114" s="48">
        <v>12000000</v>
      </c>
      <c r="O114" s="48">
        <f>11368256.05+619743.95+12000</f>
        <v>12000000</v>
      </c>
      <c r="P114" s="48">
        <f>11368256.05+619743.95+12000</f>
        <v>12000000</v>
      </c>
      <c r="Q114" s="43">
        <f t="shared" si="57"/>
        <v>12000000</v>
      </c>
      <c r="R114" s="43">
        <f>K114</f>
        <v>12000000</v>
      </c>
      <c r="S114" s="44">
        <f t="shared" ref="S114" si="60">R114</f>
        <v>12000000</v>
      </c>
      <c r="T114" s="43">
        <f t="shared" si="47"/>
        <v>12000000</v>
      </c>
      <c r="U114" s="44">
        <f t="shared" si="48"/>
        <v>12000000</v>
      </c>
      <c r="V114" s="44">
        <f t="shared" si="49"/>
        <v>12000000</v>
      </c>
      <c r="W114" s="43">
        <f t="shared" si="50"/>
        <v>12000000</v>
      </c>
      <c r="X114" s="111">
        <v>1</v>
      </c>
      <c r="Y114" s="111">
        <v>1</v>
      </c>
      <c r="Z114" s="38"/>
      <c r="AA114" s="38"/>
      <c r="AB114" s="38" t="s">
        <v>74</v>
      </c>
      <c r="AC114" s="38" t="s">
        <v>507</v>
      </c>
      <c r="AD114" s="38" t="s">
        <v>491</v>
      </c>
      <c r="AE114" s="38" t="s">
        <v>508</v>
      </c>
      <c r="AF114" s="48">
        <v>31.14</v>
      </c>
      <c r="AG114" s="48"/>
      <c r="AH114" s="48">
        <v>3935690.76</v>
      </c>
      <c r="AI114" s="38" t="s">
        <v>493</v>
      </c>
      <c r="AJ114" s="50">
        <f>K114-O114</f>
        <v>0</v>
      </c>
      <c r="AK114" s="50">
        <f>O114-P114</f>
        <v>0</v>
      </c>
      <c r="AL114" s="43">
        <v>12000</v>
      </c>
      <c r="AM114" s="123" t="s">
        <v>509</v>
      </c>
      <c r="AN114" s="43"/>
      <c r="AO114" s="43"/>
      <c r="AP114" s="51" t="s">
        <v>67</v>
      </c>
      <c r="AQ114" s="51" t="s">
        <v>67</v>
      </c>
      <c r="AR114" s="51" t="s">
        <v>68</v>
      </c>
      <c r="AS114" s="51"/>
      <c r="AT114" s="51" t="s">
        <v>69</v>
      </c>
      <c r="AU114" s="51" t="s">
        <v>69</v>
      </c>
      <c r="AV114" s="51"/>
      <c r="AW114" s="51"/>
      <c r="AX114" s="51"/>
    </row>
    <row r="115" spans="1:51" s="53" customFormat="1" ht="33.75" hidden="1" customHeight="1" x14ac:dyDescent="0.25">
      <c r="A115" s="54" t="s">
        <v>56</v>
      </c>
      <c r="B115" s="55">
        <v>2014</v>
      </c>
      <c r="C115" s="55" t="s">
        <v>347</v>
      </c>
      <c r="D115" s="37" t="s">
        <v>510</v>
      </c>
      <c r="E115" s="38" t="s">
        <v>59</v>
      </c>
      <c r="F115" s="38" t="s">
        <v>511</v>
      </c>
      <c r="G115" s="90"/>
      <c r="H115" s="90"/>
      <c r="I115" s="84"/>
      <c r="J115" s="48">
        <f>J116+J117</f>
        <v>45400000</v>
      </c>
      <c r="K115" s="48">
        <f>K116+K117</f>
        <v>45400000</v>
      </c>
      <c r="L115" s="69"/>
      <c r="M115" s="69"/>
      <c r="N115" s="48">
        <f>N116+N117</f>
        <v>15330100</v>
      </c>
      <c r="O115" s="48">
        <f>O116+O117</f>
        <v>33928121.239999995</v>
      </c>
      <c r="P115" s="48">
        <f>P116+P117</f>
        <v>27592574.300000001</v>
      </c>
      <c r="Q115" s="43">
        <f t="shared" si="57"/>
        <v>45400000</v>
      </c>
      <c r="R115" s="43">
        <f>K115</f>
        <v>45400000</v>
      </c>
      <c r="S115" s="44">
        <f>R115</f>
        <v>45400000</v>
      </c>
      <c r="T115" s="43">
        <f t="shared" si="47"/>
        <v>33928121.239999995</v>
      </c>
      <c r="U115" s="44">
        <f t="shared" si="48"/>
        <v>27592574.300000001</v>
      </c>
      <c r="V115" s="44">
        <f t="shared" si="49"/>
        <v>27592574.300000001</v>
      </c>
      <c r="W115" s="43">
        <f t="shared" si="50"/>
        <v>27592574.300000001</v>
      </c>
      <c r="X115" s="111">
        <f>AVERAGE(X116:X117)</f>
        <v>0.76970145833333337</v>
      </c>
      <c r="Y115" s="122">
        <f t="shared" ref="Y115:Y128" si="61">W115/T115</f>
        <v>0.81326561246395745</v>
      </c>
      <c r="Z115" s="38"/>
      <c r="AA115" s="38"/>
      <c r="AB115" s="38"/>
      <c r="AC115" s="38"/>
      <c r="AD115" s="38"/>
      <c r="AE115" s="38"/>
      <c r="AF115" s="48"/>
      <c r="AG115" s="48"/>
      <c r="AH115" s="48"/>
      <c r="AI115" s="38"/>
      <c r="AJ115" s="50">
        <f>K115-O115</f>
        <v>11471878.760000005</v>
      </c>
      <c r="AK115" s="50">
        <f>O115-P115</f>
        <v>6335546.9399999939</v>
      </c>
      <c r="AL115" s="43"/>
      <c r="AM115" s="123"/>
      <c r="AN115" s="43"/>
      <c r="AO115" s="43"/>
      <c r="AP115" s="51" t="s">
        <v>273</v>
      </c>
      <c r="AQ115" s="51" t="s">
        <v>273</v>
      </c>
      <c r="AR115" s="91" t="s">
        <v>443</v>
      </c>
      <c r="AS115" s="51" t="s">
        <v>90</v>
      </c>
      <c r="AT115" s="51"/>
      <c r="AU115" s="51"/>
      <c r="AV115" s="51"/>
      <c r="AW115" s="51"/>
      <c r="AX115" s="51"/>
    </row>
    <row r="116" spans="1:51" s="53" customFormat="1" ht="60" hidden="1" x14ac:dyDescent="0.25">
      <c r="A116" s="65"/>
      <c r="B116" s="66"/>
      <c r="C116" s="66"/>
      <c r="D116" s="124" t="s">
        <v>512</v>
      </c>
      <c r="E116" s="84" t="s">
        <v>422</v>
      </c>
      <c r="F116" s="84" t="s">
        <v>167</v>
      </c>
      <c r="G116" s="108"/>
      <c r="H116" s="108"/>
      <c r="I116" s="84"/>
      <c r="J116" s="69">
        <v>2400000</v>
      </c>
      <c r="K116" s="69">
        <v>2400000</v>
      </c>
      <c r="L116" s="69"/>
      <c r="M116" s="69"/>
      <c r="N116" s="69">
        <v>2400000</v>
      </c>
      <c r="O116" s="69">
        <v>2400000</v>
      </c>
      <c r="P116" s="69">
        <f>1532167+2400</f>
        <v>1534567</v>
      </c>
      <c r="Q116" s="119">
        <f t="shared" si="57"/>
        <v>2400000</v>
      </c>
      <c r="R116" s="119">
        <f t="shared" si="57"/>
        <v>2400000</v>
      </c>
      <c r="S116" s="70">
        <f t="shared" ref="S116" si="62">N116</f>
        <v>2400000</v>
      </c>
      <c r="T116" s="119">
        <f t="shared" si="47"/>
        <v>2400000</v>
      </c>
      <c r="U116" s="70">
        <f t="shared" si="48"/>
        <v>1534567</v>
      </c>
      <c r="V116" s="70">
        <f t="shared" si="49"/>
        <v>1534567</v>
      </c>
      <c r="W116" s="119">
        <f t="shared" si="50"/>
        <v>1534567</v>
      </c>
      <c r="X116" s="122">
        <f>W116/T116</f>
        <v>0.63940291666666671</v>
      </c>
      <c r="Y116" s="122">
        <f t="shared" si="61"/>
        <v>0.63940291666666671</v>
      </c>
      <c r="Z116" s="84"/>
      <c r="AA116" s="84"/>
      <c r="AB116" s="84" t="s">
        <v>513</v>
      </c>
      <c r="AC116" s="84">
        <v>90000388040</v>
      </c>
      <c r="AD116" s="84" t="s">
        <v>491</v>
      </c>
      <c r="AE116" s="84" t="s">
        <v>514</v>
      </c>
      <c r="AF116" s="69">
        <v>104.9</v>
      </c>
      <c r="AG116" s="69"/>
      <c r="AH116" s="69">
        <v>1000104.9</v>
      </c>
      <c r="AI116" s="84"/>
      <c r="AJ116" s="84"/>
      <c r="AK116" s="84"/>
      <c r="AL116" s="43">
        <v>2400</v>
      </c>
      <c r="AM116" s="123" t="s">
        <v>515</v>
      </c>
      <c r="AN116" s="126"/>
      <c r="AO116" s="126"/>
      <c r="AP116" s="85"/>
      <c r="AQ116" s="85"/>
      <c r="AR116" s="128">
        <f>J116*0.001</f>
        <v>2400</v>
      </c>
      <c r="AS116" s="51"/>
      <c r="AT116" s="51"/>
      <c r="AU116" s="51"/>
      <c r="AV116" s="51"/>
      <c r="AW116" s="51"/>
      <c r="AX116" s="51"/>
    </row>
    <row r="117" spans="1:51" s="53" customFormat="1" ht="45" hidden="1" customHeight="1" x14ac:dyDescent="0.25">
      <c r="A117" s="65"/>
      <c r="B117" s="66"/>
      <c r="C117" s="66"/>
      <c r="D117" s="124" t="s">
        <v>510</v>
      </c>
      <c r="E117" s="84" t="s">
        <v>59</v>
      </c>
      <c r="F117" s="84" t="s">
        <v>90</v>
      </c>
      <c r="G117" s="108">
        <v>42156</v>
      </c>
      <c r="H117" s="108">
        <v>42335</v>
      </c>
      <c r="I117" s="84"/>
      <c r="J117" s="69">
        <v>43000000</v>
      </c>
      <c r="K117" s="69">
        <v>43000000</v>
      </c>
      <c r="L117" s="69"/>
      <c r="M117" s="69"/>
      <c r="N117" s="69">
        <v>12930100</v>
      </c>
      <c r="O117" s="69">
        <v>31528121.239999998</v>
      </c>
      <c r="P117" s="69">
        <v>26058007.300000001</v>
      </c>
      <c r="Q117" s="119">
        <f t="shared" si="57"/>
        <v>43000000</v>
      </c>
      <c r="R117" s="119">
        <f t="shared" si="57"/>
        <v>43000000</v>
      </c>
      <c r="S117" s="70">
        <f>R117</f>
        <v>43000000</v>
      </c>
      <c r="T117" s="119">
        <f t="shared" si="47"/>
        <v>31528121.239999998</v>
      </c>
      <c r="U117" s="70">
        <f t="shared" si="48"/>
        <v>26058007.300000001</v>
      </c>
      <c r="V117" s="70">
        <f t="shared" si="49"/>
        <v>26058007.300000001</v>
      </c>
      <c r="W117" s="119">
        <f t="shared" si="50"/>
        <v>26058007.300000001</v>
      </c>
      <c r="X117" s="122">
        <v>0.9</v>
      </c>
      <c r="Y117" s="122">
        <f t="shared" si="61"/>
        <v>0.82650047878336574</v>
      </c>
      <c r="Z117" s="84"/>
      <c r="AA117" s="84" t="s">
        <v>90</v>
      </c>
      <c r="AB117" s="84" t="s">
        <v>301</v>
      </c>
      <c r="AC117" s="84" t="s">
        <v>516</v>
      </c>
      <c r="AD117" s="84" t="s">
        <v>445</v>
      </c>
      <c r="AE117" s="84" t="s">
        <v>517</v>
      </c>
      <c r="AF117" s="69">
        <v>505680.82</v>
      </c>
      <c r="AG117" s="69"/>
      <c r="AH117" s="69">
        <v>31772302.260000002</v>
      </c>
      <c r="AI117" s="84" t="s">
        <v>518</v>
      </c>
      <c r="AJ117" s="84"/>
      <c r="AK117" s="84"/>
      <c r="AL117" s="43"/>
      <c r="AM117" s="43"/>
      <c r="AN117" s="43"/>
      <c r="AO117" s="43"/>
      <c r="AP117" s="85"/>
      <c r="AQ117" s="85"/>
      <c r="AR117" s="51"/>
      <c r="AS117" s="51"/>
      <c r="AT117" s="51"/>
      <c r="AU117" s="51"/>
      <c r="AV117" s="51"/>
      <c r="AW117" s="51"/>
      <c r="AX117" s="51"/>
    </row>
    <row r="118" spans="1:51" s="53" customFormat="1" ht="45" hidden="1" customHeight="1" x14ac:dyDescent="0.25">
      <c r="A118" s="54" t="s">
        <v>56</v>
      </c>
      <c r="B118" s="55">
        <v>2014</v>
      </c>
      <c r="C118" s="55" t="s">
        <v>347</v>
      </c>
      <c r="D118" s="37" t="s">
        <v>519</v>
      </c>
      <c r="E118" s="38"/>
      <c r="F118" s="84" t="s">
        <v>167</v>
      </c>
      <c r="G118" s="90"/>
      <c r="H118" s="90"/>
      <c r="I118" s="84"/>
      <c r="J118" s="48">
        <v>14000000</v>
      </c>
      <c r="K118" s="48">
        <v>14000000</v>
      </c>
      <c r="L118" s="69"/>
      <c r="M118" s="69"/>
      <c r="N118" s="48">
        <v>12600000</v>
      </c>
      <c r="O118" s="48">
        <f>O119+O120+14000</f>
        <v>13510318.42</v>
      </c>
      <c r="P118" s="48">
        <f>P119+P120+14000</f>
        <v>12279806.42</v>
      </c>
      <c r="Q118" s="43">
        <f t="shared" si="57"/>
        <v>14000000</v>
      </c>
      <c r="R118" s="43">
        <f>K118</f>
        <v>14000000</v>
      </c>
      <c r="S118" s="44">
        <v>14000000</v>
      </c>
      <c r="T118" s="43">
        <f t="shared" si="47"/>
        <v>13510318.42</v>
      </c>
      <c r="U118" s="43">
        <f t="shared" si="48"/>
        <v>12279806.42</v>
      </c>
      <c r="V118" s="43">
        <f>P118</f>
        <v>12279806.42</v>
      </c>
      <c r="W118" s="43">
        <f t="shared" si="50"/>
        <v>12279806.42</v>
      </c>
      <c r="X118" s="111">
        <v>0.95</v>
      </c>
      <c r="Y118" s="122">
        <f t="shared" si="61"/>
        <v>0.90892057746185972</v>
      </c>
      <c r="Z118" s="38"/>
      <c r="AA118" s="38"/>
      <c r="AB118" s="38" t="s">
        <v>513</v>
      </c>
      <c r="AC118" s="38" t="s">
        <v>520</v>
      </c>
      <c r="AD118" s="38" t="s">
        <v>491</v>
      </c>
      <c r="AE118" s="38" t="s">
        <v>521</v>
      </c>
      <c r="AF118" s="48">
        <v>553.27</v>
      </c>
      <c r="AG118" s="48"/>
      <c r="AH118" s="48">
        <v>8518595.1699999999</v>
      </c>
      <c r="AI118" s="38"/>
      <c r="AJ118" s="50">
        <f>K118-O118</f>
        <v>489681.58000000007</v>
      </c>
      <c r="AK118" s="50">
        <f>O118-P118</f>
        <v>1230512</v>
      </c>
      <c r="AL118" s="43">
        <v>7000</v>
      </c>
      <c r="AM118" s="123" t="s">
        <v>522</v>
      </c>
      <c r="AN118" s="126"/>
      <c r="AO118" s="126"/>
      <c r="AP118" s="51" t="s">
        <v>67</v>
      </c>
      <c r="AQ118" s="51" t="s">
        <v>67</v>
      </c>
      <c r="AR118" s="129" t="s">
        <v>523</v>
      </c>
      <c r="AS118" s="128" t="s">
        <v>108</v>
      </c>
      <c r="AT118" s="51"/>
      <c r="AU118" s="51"/>
      <c r="AV118" s="51"/>
      <c r="AW118" s="51"/>
      <c r="AX118" s="51"/>
    </row>
    <row r="119" spans="1:51" s="53" customFormat="1" ht="30" hidden="1" customHeight="1" x14ac:dyDescent="0.25">
      <c r="A119" s="127"/>
      <c r="B119" s="66"/>
      <c r="C119" s="66"/>
      <c r="D119" s="124" t="s">
        <v>524</v>
      </c>
      <c r="E119" s="84" t="s">
        <v>422</v>
      </c>
      <c r="F119" s="84" t="s">
        <v>167</v>
      </c>
      <c r="G119" s="108"/>
      <c r="H119" s="108"/>
      <c r="I119" s="84"/>
      <c r="J119" s="69">
        <v>5500000</v>
      </c>
      <c r="K119" s="69">
        <v>5500000</v>
      </c>
      <c r="L119" s="69"/>
      <c r="M119" s="69"/>
      <c r="N119" s="69">
        <v>5500000</v>
      </c>
      <c r="O119" s="69">
        <v>5500000</v>
      </c>
      <c r="P119" s="69">
        <v>4269488</v>
      </c>
      <c r="Q119" s="119">
        <f t="shared" si="57"/>
        <v>5500000</v>
      </c>
      <c r="R119" s="119">
        <f>Q119</f>
        <v>5500000</v>
      </c>
      <c r="S119" s="119">
        <f>R119</f>
        <v>5500000</v>
      </c>
      <c r="T119" s="119">
        <f t="shared" si="47"/>
        <v>5500000</v>
      </c>
      <c r="U119" s="70">
        <f t="shared" si="48"/>
        <v>4269488</v>
      </c>
      <c r="V119" s="70">
        <f t="shared" si="49"/>
        <v>4269488</v>
      </c>
      <c r="W119" s="119">
        <f t="shared" si="50"/>
        <v>4269488</v>
      </c>
      <c r="X119" s="122">
        <v>0.78</v>
      </c>
      <c r="Y119" s="122">
        <f t="shared" si="61"/>
        <v>0.77627054545454544</v>
      </c>
      <c r="Z119" s="84"/>
      <c r="AA119" s="84"/>
      <c r="AB119" s="84"/>
      <c r="AC119" s="84"/>
      <c r="AD119" s="84"/>
      <c r="AE119" s="84"/>
      <c r="AF119" s="69"/>
      <c r="AG119" s="69"/>
      <c r="AH119" s="69"/>
      <c r="AI119" s="84"/>
      <c r="AJ119" s="84"/>
      <c r="AK119" s="84"/>
      <c r="AL119" s="43"/>
      <c r="AM119" s="43"/>
      <c r="AN119" s="43"/>
      <c r="AO119" s="43"/>
      <c r="AP119" s="85"/>
      <c r="AQ119" s="85"/>
      <c r="AR119" s="128"/>
      <c r="AS119" s="51"/>
      <c r="AT119" s="51"/>
      <c r="AU119" s="51"/>
      <c r="AV119" s="51"/>
      <c r="AW119" s="51"/>
      <c r="AX119" s="51"/>
      <c r="AY119" s="89" t="s">
        <v>525</v>
      </c>
    </row>
    <row r="120" spans="1:51" s="53" customFormat="1" ht="30" hidden="1" customHeight="1" x14ac:dyDescent="0.25">
      <c r="A120" s="127"/>
      <c r="B120" s="66"/>
      <c r="C120" s="66"/>
      <c r="D120" s="124" t="s">
        <v>519</v>
      </c>
      <c r="E120" s="84" t="s">
        <v>59</v>
      </c>
      <c r="F120" s="84" t="s">
        <v>167</v>
      </c>
      <c r="G120" s="108">
        <v>41995</v>
      </c>
      <c r="H120" s="108">
        <v>42114</v>
      </c>
      <c r="I120" s="84"/>
      <c r="J120" s="69">
        <v>8500000</v>
      </c>
      <c r="K120" s="69">
        <v>8500000</v>
      </c>
      <c r="L120" s="69"/>
      <c r="M120" s="69"/>
      <c r="N120" s="69">
        <v>7100000</v>
      </c>
      <c r="O120" s="69">
        <v>7996318.4199999999</v>
      </c>
      <c r="P120" s="69">
        <v>7996318.4199999999</v>
      </c>
      <c r="Q120" s="119">
        <f t="shared" si="57"/>
        <v>8500000</v>
      </c>
      <c r="R120" s="119">
        <f>Q120</f>
        <v>8500000</v>
      </c>
      <c r="S120" s="119">
        <f>R120</f>
        <v>8500000</v>
      </c>
      <c r="T120" s="119">
        <f t="shared" si="47"/>
        <v>7996318.4199999999</v>
      </c>
      <c r="U120" s="70">
        <f t="shared" si="48"/>
        <v>7996318.4199999999</v>
      </c>
      <c r="V120" s="70">
        <f t="shared" si="49"/>
        <v>7996318.4199999999</v>
      </c>
      <c r="W120" s="119">
        <f t="shared" si="50"/>
        <v>7996318.4199999999</v>
      </c>
      <c r="X120" s="122">
        <v>1</v>
      </c>
      <c r="Y120" s="122">
        <f t="shared" si="61"/>
        <v>1</v>
      </c>
      <c r="Z120" s="84"/>
      <c r="AA120" s="84"/>
      <c r="AB120" s="84"/>
      <c r="AC120" s="84"/>
      <c r="AD120" s="84"/>
      <c r="AE120" s="84"/>
      <c r="AF120" s="69"/>
      <c r="AG120" s="69"/>
      <c r="AH120" s="69"/>
      <c r="AI120" s="84"/>
      <c r="AJ120" s="84"/>
      <c r="AK120" s="84"/>
      <c r="AL120" s="43"/>
      <c r="AM120" s="43"/>
      <c r="AN120" s="43"/>
      <c r="AO120" s="43"/>
      <c r="AP120" s="85"/>
      <c r="AQ120" s="85"/>
      <c r="AR120" s="128"/>
      <c r="AS120" s="51"/>
      <c r="AT120" s="51" t="s">
        <v>69</v>
      </c>
      <c r="AU120" s="51" t="s">
        <v>69</v>
      </c>
      <c r="AV120" s="51"/>
      <c r="AW120" s="51"/>
      <c r="AX120" s="51"/>
    </row>
    <row r="121" spans="1:51" s="53" customFormat="1" ht="119.25" hidden="1" customHeight="1" x14ac:dyDescent="0.25">
      <c r="A121" s="36" t="s">
        <v>56</v>
      </c>
      <c r="B121" s="38">
        <v>2014</v>
      </c>
      <c r="C121" s="38" t="s">
        <v>347</v>
      </c>
      <c r="D121" s="37" t="s">
        <v>526</v>
      </c>
      <c r="E121" s="38" t="s">
        <v>59</v>
      </c>
      <c r="F121" s="84" t="s">
        <v>167</v>
      </c>
      <c r="G121" s="90">
        <v>41995</v>
      </c>
      <c r="H121" s="90">
        <v>42019</v>
      </c>
      <c r="I121" s="84"/>
      <c r="J121" s="48">
        <v>11000000</v>
      </c>
      <c r="K121" s="48">
        <v>11000000</v>
      </c>
      <c r="L121" s="69"/>
      <c r="M121" s="69"/>
      <c r="N121" s="48">
        <v>9900000</v>
      </c>
      <c r="O121" s="48">
        <f>9725129.42+11000</f>
        <v>9736129.4199999999</v>
      </c>
      <c r="P121" s="48">
        <f>9725129.42+11000</f>
        <v>9736129.4199999999</v>
      </c>
      <c r="Q121" s="43">
        <f t="shared" si="57"/>
        <v>11000000</v>
      </c>
      <c r="R121" s="43">
        <f t="shared" si="57"/>
        <v>11000000</v>
      </c>
      <c r="S121" s="44">
        <f>R121</f>
        <v>11000000</v>
      </c>
      <c r="T121" s="43">
        <f t="shared" si="47"/>
        <v>9736129.4199999999</v>
      </c>
      <c r="U121" s="44">
        <f t="shared" si="48"/>
        <v>9736129.4199999999</v>
      </c>
      <c r="V121" s="44">
        <f t="shared" si="49"/>
        <v>9736129.4199999999</v>
      </c>
      <c r="W121" s="43">
        <f t="shared" si="50"/>
        <v>9736129.4199999999</v>
      </c>
      <c r="X121" s="111">
        <v>1</v>
      </c>
      <c r="Y121" s="122">
        <f t="shared" si="61"/>
        <v>1</v>
      </c>
      <c r="Z121" s="38"/>
      <c r="AA121" s="38"/>
      <c r="AB121" s="38" t="s">
        <v>513</v>
      </c>
      <c r="AC121" s="38" t="s">
        <v>527</v>
      </c>
      <c r="AD121" s="38" t="s">
        <v>491</v>
      </c>
      <c r="AE121" s="38" t="s">
        <v>528</v>
      </c>
      <c r="AF121" s="48">
        <v>222.5</v>
      </c>
      <c r="AG121" s="48"/>
      <c r="AH121" s="48">
        <v>2196139.8099999996</v>
      </c>
      <c r="AI121" s="38"/>
      <c r="AJ121" s="50">
        <f t="shared" ref="AJ121:AJ152" si="63">K121-O121</f>
        <v>1263870.58</v>
      </c>
      <c r="AK121" s="50">
        <f t="shared" ref="AK121:AK153" si="64">O121-P121</f>
        <v>0</v>
      </c>
      <c r="AL121" s="43">
        <v>3000</v>
      </c>
      <c r="AM121" s="123" t="s">
        <v>522</v>
      </c>
      <c r="AN121" s="126"/>
      <c r="AO121" s="126"/>
      <c r="AP121" s="51" t="s">
        <v>67</v>
      </c>
      <c r="AQ121" s="51" t="s">
        <v>67</v>
      </c>
      <c r="AR121" s="129" t="s">
        <v>523</v>
      </c>
      <c r="AS121" s="128" t="s">
        <v>108</v>
      </c>
      <c r="AT121" s="51" t="s">
        <v>69</v>
      </c>
      <c r="AU121" s="51" t="s">
        <v>69</v>
      </c>
      <c r="AV121" s="51"/>
      <c r="AW121" s="51"/>
      <c r="AX121" s="51"/>
    </row>
    <row r="122" spans="1:51" s="53" customFormat="1" ht="121.5" hidden="1" customHeight="1" x14ac:dyDescent="0.25">
      <c r="A122" s="36" t="s">
        <v>56</v>
      </c>
      <c r="B122" s="38">
        <v>2014</v>
      </c>
      <c r="C122" s="38" t="s">
        <v>347</v>
      </c>
      <c r="D122" s="37" t="s">
        <v>529</v>
      </c>
      <c r="E122" s="38" t="s">
        <v>59</v>
      </c>
      <c r="F122" s="84" t="s">
        <v>167</v>
      </c>
      <c r="G122" s="90">
        <v>42011</v>
      </c>
      <c r="H122" s="90">
        <v>42100</v>
      </c>
      <c r="I122" s="84"/>
      <c r="J122" s="48">
        <v>2780681</v>
      </c>
      <c r="K122" s="48">
        <v>2780681</v>
      </c>
      <c r="L122" s="69"/>
      <c r="M122" s="69"/>
      <c r="N122" s="48">
        <v>2780681</v>
      </c>
      <c r="O122" s="48">
        <f>2728998.67+2780.68</f>
        <v>2731779.35</v>
      </c>
      <c r="P122" s="48">
        <f>2728869.91+2780.68</f>
        <v>2731650.5900000003</v>
      </c>
      <c r="Q122" s="43">
        <f t="shared" si="57"/>
        <v>2780681</v>
      </c>
      <c r="R122" s="43">
        <f t="shared" si="57"/>
        <v>2780681</v>
      </c>
      <c r="S122" s="44">
        <f t="shared" ref="S122:S136" si="65">R122</f>
        <v>2780681</v>
      </c>
      <c r="T122" s="43">
        <f t="shared" si="47"/>
        <v>2731779.35</v>
      </c>
      <c r="U122" s="44">
        <f t="shared" si="48"/>
        <v>2731650.5900000003</v>
      </c>
      <c r="V122" s="44">
        <f t="shared" si="49"/>
        <v>2731650.5900000003</v>
      </c>
      <c r="W122" s="43">
        <f t="shared" si="50"/>
        <v>2731650.5900000003</v>
      </c>
      <c r="X122" s="111">
        <v>1</v>
      </c>
      <c r="Y122" s="122">
        <f t="shared" si="61"/>
        <v>0.99995286588574595</v>
      </c>
      <c r="Z122" s="38"/>
      <c r="AA122" s="38"/>
      <c r="AB122" s="38" t="s">
        <v>513</v>
      </c>
      <c r="AC122" s="38" t="s">
        <v>530</v>
      </c>
      <c r="AD122" s="38" t="s">
        <v>491</v>
      </c>
      <c r="AE122" s="38" t="s">
        <v>531</v>
      </c>
      <c r="AF122" s="48">
        <v>32.75</v>
      </c>
      <c r="AG122" s="48"/>
      <c r="AH122" s="48">
        <v>86274.700000000201</v>
      </c>
      <c r="AI122" s="38"/>
      <c r="AJ122" s="50">
        <f t="shared" si="63"/>
        <v>48901.649999999907</v>
      </c>
      <c r="AK122" s="50">
        <f t="shared" si="64"/>
        <v>128.75999999977648</v>
      </c>
      <c r="AL122" s="43">
        <v>834.2</v>
      </c>
      <c r="AM122" s="123" t="s">
        <v>522</v>
      </c>
      <c r="AN122" s="126"/>
      <c r="AO122" s="126"/>
      <c r="AP122" s="51" t="s">
        <v>67</v>
      </c>
      <c r="AQ122" s="51" t="s">
        <v>67</v>
      </c>
      <c r="AR122" s="129" t="s">
        <v>523</v>
      </c>
      <c r="AS122" s="128" t="s">
        <v>108</v>
      </c>
      <c r="AT122" s="51" t="s">
        <v>69</v>
      </c>
      <c r="AU122" s="51" t="s">
        <v>69</v>
      </c>
      <c r="AV122" s="51"/>
      <c r="AW122" s="51"/>
      <c r="AX122" s="51"/>
    </row>
    <row r="123" spans="1:51" s="53" customFormat="1" ht="34.5" hidden="1" customHeight="1" x14ac:dyDescent="0.25">
      <c r="A123" s="36" t="s">
        <v>56</v>
      </c>
      <c r="B123" s="38">
        <v>2014</v>
      </c>
      <c r="C123" s="38" t="s">
        <v>93</v>
      </c>
      <c r="D123" s="37" t="s">
        <v>532</v>
      </c>
      <c r="E123" s="38" t="s">
        <v>89</v>
      </c>
      <c r="F123" s="38" t="s">
        <v>90</v>
      </c>
      <c r="G123" s="90">
        <v>42045</v>
      </c>
      <c r="H123" s="90">
        <v>42338</v>
      </c>
      <c r="I123" s="84"/>
      <c r="J123" s="48">
        <v>2900000</v>
      </c>
      <c r="K123" s="48">
        <v>2900000</v>
      </c>
      <c r="L123" s="69"/>
      <c r="M123" s="69"/>
      <c r="N123" s="48">
        <v>2900000</v>
      </c>
      <c r="O123" s="48">
        <v>2177759.85</v>
      </c>
      <c r="P123" s="48">
        <f>1297879.89</f>
        <v>1297879.8899999999</v>
      </c>
      <c r="Q123" s="43">
        <f t="shared" si="57"/>
        <v>2900000</v>
      </c>
      <c r="R123" s="43">
        <f t="shared" si="57"/>
        <v>2900000</v>
      </c>
      <c r="S123" s="44">
        <f t="shared" si="65"/>
        <v>2900000</v>
      </c>
      <c r="T123" s="43">
        <f t="shared" si="47"/>
        <v>2177759.85</v>
      </c>
      <c r="U123" s="44">
        <f t="shared" si="48"/>
        <v>1297879.8899999999</v>
      </c>
      <c r="V123" s="44">
        <f t="shared" si="49"/>
        <v>1297879.8899999999</v>
      </c>
      <c r="W123" s="43">
        <f t="shared" si="50"/>
        <v>1297879.8899999999</v>
      </c>
      <c r="X123" s="111">
        <v>0.6</v>
      </c>
      <c r="Y123" s="122">
        <f t="shared" si="61"/>
        <v>0.59597016172375472</v>
      </c>
      <c r="Z123" s="38"/>
      <c r="AA123" s="38" t="s">
        <v>90</v>
      </c>
      <c r="AB123" s="38" t="s">
        <v>301</v>
      </c>
      <c r="AC123" s="38" t="s">
        <v>533</v>
      </c>
      <c r="AD123" s="38" t="s">
        <v>445</v>
      </c>
      <c r="AE123" s="38" t="s">
        <v>534</v>
      </c>
      <c r="AF123" s="48">
        <v>39310.28</v>
      </c>
      <c r="AG123" s="48"/>
      <c r="AH123" s="48">
        <v>2936410.28</v>
      </c>
      <c r="AI123" s="38" t="s">
        <v>535</v>
      </c>
      <c r="AJ123" s="50">
        <f t="shared" si="63"/>
        <v>722240.14999999991</v>
      </c>
      <c r="AK123" s="50">
        <f t="shared" si="64"/>
        <v>879879.9600000002</v>
      </c>
      <c r="AL123" s="43">
        <f>J123*0.001</f>
        <v>2900</v>
      </c>
      <c r="AM123" s="43"/>
      <c r="AN123" s="43"/>
      <c r="AO123" s="43"/>
      <c r="AP123" s="51" t="s">
        <v>122</v>
      </c>
      <c r="AQ123" s="51" t="s">
        <v>122</v>
      </c>
      <c r="AR123" s="91" t="s">
        <v>443</v>
      </c>
      <c r="AS123" s="51" t="s">
        <v>90</v>
      </c>
      <c r="AT123" s="51"/>
      <c r="AU123" s="51"/>
      <c r="AV123" s="51"/>
      <c r="AW123" s="51"/>
      <c r="AX123" s="51"/>
    </row>
    <row r="124" spans="1:51" s="53" customFormat="1" ht="44.25" hidden="1" customHeight="1" x14ac:dyDescent="0.25">
      <c r="A124" s="36" t="s">
        <v>56</v>
      </c>
      <c r="B124" s="38">
        <v>2014</v>
      </c>
      <c r="C124" s="38" t="s">
        <v>93</v>
      </c>
      <c r="D124" s="37" t="s">
        <v>536</v>
      </c>
      <c r="E124" s="38" t="s">
        <v>89</v>
      </c>
      <c r="F124" s="38" t="s">
        <v>87</v>
      </c>
      <c r="G124" s="90">
        <v>42020</v>
      </c>
      <c r="H124" s="90">
        <v>42200</v>
      </c>
      <c r="I124" s="84"/>
      <c r="J124" s="48">
        <v>3716368</v>
      </c>
      <c r="K124" s="48">
        <v>3716368</v>
      </c>
      <c r="L124" s="69"/>
      <c r="M124" s="69"/>
      <c r="N124" s="48">
        <v>3716368</v>
      </c>
      <c r="O124" s="48">
        <f>3697830.15+3716.36</f>
        <v>3701546.51</v>
      </c>
      <c r="P124" s="48">
        <f>3697830.15+3716.36</f>
        <v>3701546.51</v>
      </c>
      <c r="Q124" s="43">
        <f t="shared" si="57"/>
        <v>3716368</v>
      </c>
      <c r="R124" s="43">
        <f t="shared" si="57"/>
        <v>3716368</v>
      </c>
      <c r="S124" s="44">
        <f t="shared" si="65"/>
        <v>3716368</v>
      </c>
      <c r="T124" s="43">
        <f t="shared" si="47"/>
        <v>3701546.51</v>
      </c>
      <c r="U124" s="44">
        <f t="shared" si="48"/>
        <v>3701546.51</v>
      </c>
      <c r="V124" s="44">
        <f>P124</f>
        <v>3701546.51</v>
      </c>
      <c r="W124" s="43">
        <f t="shared" si="50"/>
        <v>3701546.51</v>
      </c>
      <c r="X124" s="111">
        <v>1</v>
      </c>
      <c r="Y124" s="122">
        <f t="shared" si="61"/>
        <v>1</v>
      </c>
      <c r="Z124" s="38"/>
      <c r="AA124" s="38"/>
      <c r="AB124" s="38" t="s">
        <v>469</v>
      </c>
      <c r="AC124" s="38" t="s">
        <v>537</v>
      </c>
      <c r="AD124" s="38" t="s">
        <v>471</v>
      </c>
      <c r="AE124" s="38" t="s">
        <v>538</v>
      </c>
      <c r="AF124" s="48">
        <v>31.119999999999997</v>
      </c>
      <c r="AG124" s="48"/>
      <c r="AH124" s="48">
        <v>2035442.91</v>
      </c>
      <c r="AI124" s="38" t="s">
        <v>539</v>
      </c>
      <c r="AJ124" s="50">
        <f t="shared" si="63"/>
        <v>14821.490000000224</v>
      </c>
      <c r="AK124" s="50">
        <f t="shared" si="64"/>
        <v>0</v>
      </c>
      <c r="AL124" s="43">
        <v>3716.36</v>
      </c>
      <c r="AM124" s="123" t="s">
        <v>540</v>
      </c>
      <c r="AN124" s="43"/>
      <c r="AO124" s="43"/>
      <c r="AP124" s="51" t="s">
        <v>67</v>
      </c>
      <c r="AQ124" s="51" t="s">
        <v>67</v>
      </c>
      <c r="AR124" s="91" t="s">
        <v>407</v>
      </c>
      <c r="AS124" s="51" t="s">
        <v>108</v>
      </c>
      <c r="AT124" s="51"/>
      <c r="AU124" s="51"/>
      <c r="AV124" s="51"/>
      <c r="AW124" s="51"/>
      <c r="AX124" s="51"/>
    </row>
    <row r="125" spans="1:51" s="53" customFormat="1" ht="30" hidden="1" customHeight="1" x14ac:dyDescent="0.25">
      <c r="A125" s="36" t="s">
        <v>56</v>
      </c>
      <c r="B125" s="38">
        <v>2014</v>
      </c>
      <c r="C125" s="38" t="s">
        <v>347</v>
      </c>
      <c r="D125" s="37" t="s">
        <v>541</v>
      </c>
      <c r="E125" s="38" t="s">
        <v>89</v>
      </c>
      <c r="F125" s="84" t="s">
        <v>167</v>
      </c>
      <c r="G125" s="90">
        <v>41983</v>
      </c>
      <c r="H125" s="90">
        <v>42072</v>
      </c>
      <c r="I125" s="84"/>
      <c r="J125" s="48">
        <v>600000</v>
      </c>
      <c r="K125" s="48">
        <v>600000</v>
      </c>
      <c r="L125" s="69"/>
      <c r="M125" s="69"/>
      <c r="N125" s="48">
        <v>600000</v>
      </c>
      <c r="O125" s="48">
        <f>599400+180</f>
        <v>599580</v>
      </c>
      <c r="P125" s="48">
        <f>599400+180</f>
        <v>599580</v>
      </c>
      <c r="Q125" s="43">
        <f t="shared" si="57"/>
        <v>600000</v>
      </c>
      <c r="R125" s="43">
        <f t="shared" si="57"/>
        <v>600000</v>
      </c>
      <c r="S125" s="44">
        <f t="shared" si="65"/>
        <v>600000</v>
      </c>
      <c r="T125" s="43">
        <f t="shared" si="47"/>
        <v>599580</v>
      </c>
      <c r="U125" s="44">
        <f t="shared" si="48"/>
        <v>599580</v>
      </c>
      <c r="V125" s="44">
        <f t="shared" si="49"/>
        <v>599580</v>
      </c>
      <c r="W125" s="43">
        <f t="shared" si="50"/>
        <v>599580</v>
      </c>
      <c r="X125" s="111">
        <v>1</v>
      </c>
      <c r="Y125" s="122">
        <f t="shared" si="61"/>
        <v>1</v>
      </c>
      <c r="Z125" s="38"/>
      <c r="AA125" s="38"/>
      <c r="AB125" s="38" t="s">
        <v>513</v>
      </c>
      <c r="AC125" s="38" t="s">
        <v>542</v>
      </c>
      <c r="AD125" s="38" t="s">
        <v>491</v>
      </c>
      <c r="AE125" s="38" t="s">
        <v>543</v>
      </c>
      <c r="AF125" s="48">
        <v>4.9000000000000004</v>
      </c>
      <c r="AG125" s="48"/>
      <c r="AH125" s="48">
        <v>10522.71000000001</v>
      </c>
      <c r="AI125" s="38" t="s">
        <v>544</v>
      </c>
      <c r="AJ125" s="50">
        <f t="shared" si="63"/>
        <v>420</v>
      </c>
      <c r="AK125" s="50">
        <f t="shared" si="64"/>
        <v>0</v>
      </c>
      <c r="AL125" s="43">
        <v>180</v>
      </c>
      <c r="AM125" s="123" t="s">
        <v>522</v>
      </c>
      <c r="AN125" s="126"/>
      <c r="AO125" s="126"/>
      <c r="AP125" s="51" t="s">
        <v>67</v>
      </c>
      <c r="AQ125" s="51" t="s">
        <v>67</v>
      </c>
      <c r="AR125" s="129" t="s">
        <v>523</v>
      </c>
      <c r="AS125" s="128" t="s">
        <v>108</v>
      </c>
      <c r="AT125" s="51" t="s">
        <v>69</v>
      </c>
      <c r="AU125" s="51" t="s">
        <v>69</v>
      </c>
      <c r="AV125" s="51"/>
      <c r="AW125" s="51"/>
      <c r="AX125" s="51"/>
    </row>
    <row r="126" spans="1:51" s="53" customFormat="1" ht="89.25" hidden="1" customHeight="1" x14ac:dyDescent="0.25">
      <c r="A126" s="36" t="s">
        <v>56</v>
      </c>
      <c r="B126" s="38">
        <v>2014</v>
      </c>
      <c r="C126" s="38" t="s">
        <v>347</v>
      </c>
      <c r="D126" s="37" t="s">
        <v>545</v>
      </c>
      <c r="E126" s="38" t="s">
        <v>89</v>
      </c>
      <c r="F126" s="84" t="s">
        <v>167</v>
      </c>
      <c r="G126" s="90">
        <v>42009</v>
      </c>
      <c r="H126" s="90">
        <v>42108</v>
      </c>
      <c r="I126" s="84"/>
      <c r="J126" s="48">
        <v>1500000</v>
      </c>
      <c r="K126" s="48">
        <v>1500000</v>
      </c>
      <c r="L126" s="69"/>
      <c r="M126" s="69"/>
      <c r="N126" s="48">
        <v>1500000</v>
      </c>
      <c r="O126" s="48">
        <f>1484816.97+450</f>
        <v>1485266.97</v>
      </c>
      <c r="P126" s="48">
        <f>1484260.45+450</f>
        <v>1484710.45</v>
      </c>
      <c r="Q126" s="43">
        <f t="shared" si="57"/>
        <v>1500000</v>
      </c>
      <c r="R126" s="43">
        <f t="shared" si="57"/>
        <v>1500000</v>
      </c>
      <c r="S126" s="44">
        <f t="shared" si="65"/>
        <v>1500000</v>
      </c>
      <c r="T126" s="43">
        <f t="shared" si="47"/>
        <v>1485266.97</v>
      </c>
      <c r="U126" s="44">
        <f t="shared" si="48"/>
        <v>1484710.45</v>
      </c>
      <c r="V126" s="44">
        <f t="shared" si="49"/>
        <v>1484710.45</v>
      </c>
      <c r="W126" s="43">
        <f t="shared" si="50"/>
        <v>1484710.45</v>
      </c>
      <c r="X126" s="111">
        <v>1</v>
      </c>
      <c r="Y126" s="122">
        <f t="shared" si="61"/>
        <v>0.99962530641881842</v>
      </c>
      <c r="Z126" s="38"/>
      <c r="AA126" s="38"/>
      <c r="AB126" s="38" t="s">
        <v>513</v>
      </c>
      <c r="AC126" s="38">
        <v>90000388080</v>
      </c>
      <c r="AD126" s="38" t="s">
        <v>491</v>
      </c>
      <c r="AE126" s="38" t="s">
        <v>546</v>
      </c>
      <c r="AF126" s="48">
        <v>55.51</v>
      </c>
      <c r="AG126" s="48"/>
      <c r="AH126" s="48">
        <v>1054598.95</v>
      </c>
      <c r="AI126" s="38"/>
      <c r="AJ126" s="50">
        <f t="shared" si="63"/>
        <v>14733.030000000028</v>
      </c>
      <c r="AK126" s="50">
        <f t="shared" si="64"/>
        <v>556.52000000001863</v>
      </c>
      <c r="AL126" s="43">
        <v>450</v>
      </c>
      <c r="AM126" s="123" t="s">
        <v>522</v>
      </c>
      <c r="AN126" s="126"/>
      <c r="AO126" s="126"/>
      <c r="AP126" s="51" t="s">
        <v>67</v>
      </c>
      <c r="AQ126" s="51" t="s">
        <v>67</v>
      </c>
      <c r="AR126" s="129" t="s">
        <v>523</v>
      </c>
      <c r="AS126" s="128" t="s">
        <v>108</v>
      </c>
      <c r="AT126" s="51" t="s">
        <v>69</v>
      </c>
      <c r="AU126" s="51" t="s">
        <v>69</v>
      </c>
      <c r="AV126" s="51"/>
      <c r="AW126" s="51"/>
      <c r="AX126" s="51"/>
    </row>
    <row r="127" spans="1:51" s="53" customFormat="1" ht="90" hidden="1" customHeight="1" x14ac:dyDescent="0.25">
      <c r="A127" s="36" t="s">
        <v>56</v>
      </c>
      <c r="B127" s="38">
        <v>2014</v>
      </c>
      <c r="C127" s="38" t="s">
        <v>347</v>
      </c>
      <c r="D127" s="37" t="s">
        <v>547</v>
      </c>
      <c r="E127" s="38" t="s">
        <v>89</v>
      </c>
      <c r="F127" s="84" t="s">
        <v>167</v>
      </c>
      <c r="G127" s="90">
        <v>42010</v>
      </c>
      <c r="H127" s="90">
        <v>42099</v>
      </c>
      <c r="I127" s="84"/>
      <c r="J127" s="48">
        <v>500000</v>
      </c>
      <c r="K127" s="48">
        <v>500000</v>
      </c>
      <c r="L127" s="69"/>
      <c r="M127" s="69"/>
      <c r="N127" s="48">
        <v>500000</v>
      </c>
      <c r="O127" s="48">
        <f>370000+150</f>
        <v>370150</v>
      </c>
      <c r="P127" s="48">
        <f>370000+150</f>
        <v>370150</v>
      </c>
      <c r="Q127" s="43">
        <f t="shared" si="57"/>
        <v>500000</v>
      </c>
      <c r="R127" s="43">
        <f t="shared" si="57"/>
        <v>500000</v>
      </c>
      <c r="S127" s="44">
        <f t="shared" si="65"/>
        <v>500000</v>
      </c>
      <c r="T127" s="43">
        <f t="shared" si="47"/>
        <v>370150</v>
      </c>
      <c r="U127" s="44">
        <f t="shared" si="48"/>
        <v>370150</v>
      </c>
      <c r="V127" s="44">
        <f t="shared" si="49"/>
        <v>370150</v>
      </c>
      <c r="W127" s="43">
        <f t="shared" si="50"/>
        <v>370150</v>
      </c>
      <c r="X127" s="111">
        <v>1</v>
      </c>
      <c r="Y127" s="122">
        <f t="shared" si="61"/>
        <v>1</v>
      </c>
      <c r="Z127" s="38"/>
      <c r="AA127" s="38"/>
      <c r="AB127" s="38" t="s">
        <v>513</v>
      </c>
      <c r="AC127" s="38">
        <v>90000388087</v>
      </c>
      <c r="AD127" s="38" t="s">
        <v>491</v>
      </c>
      <c r="AE127" s="38" t="s">
        <v>548</v>
      </c>
      <c r="AF127" s="48">
        <v>12</v>
      </c>
      <c r="AG127" s="48"/>
      <c r="AH127" s="48">
        <v>143154.42000000001</v>
      </c>
      <c r="AI127" s="38"/>
      <c r="AJ127" s="50">
        <f t="shared" si="63"/>
        <v>129850</v>
      </c>
      <c r="AK127" s="50">
        <f t="shared" si="64"/>
        <v>0</v>
      </c>
      <c r="AL127" s="43">
        <v>150</v>
      </c>
      <c r="AM127" s="123" t="s">
        <v>522</v>
      </c>
      <c r="AN127" s="126"/>
      <c r="AO127" s="126"/>
      <c r="AP127" s="51" t="s">
        <v>67</v>
      </c>
      <c r="AQ127" s="51" t="s">
        <v>67</v>
      </c>
      <c r="AR127" s="129" t="s">
        <v>523</v>
      </c>
      <c r="AS127" s="128" t="s">
        <v>108</v>
      </c>
      <c r="AT127" s="51" t="s">
        <v>69</v>
      </c>
      <c r="AU127" s="51" t="s">
        <v>69</v>
      </c>
      <c r="AV127" s="51"/>
      <c r="AW127" s="51"/>
      <c r="AX127" s="51"/>
    </row>
    <row r="128" spans="1:51" s="53" customFormat="1" ht="91.5" hidden="1" customHeight="1" x14ac:dyDescent="0.25">
      <c r="A128" s="36" t="s">
        <v>56</v>
      </c>
      <c r="B128" s="38">
        <v>2014</v>
      </c>
      <c r="C128" s="38" t="s">
        <v>347</v>
      </c>
      <c r="D128" s="37" t="s">
        <v>549</v>
      </c>
      <c r="E128" s="38" t="s">
        <v>423</v>
      </c>
      <c r="F128" s="84" t="s">
        <v>167</v>
      </c>
      <c r="G128" s="90">
        <v>41983</v>
      </c>
      <c r="H128" s="90">
        <v>42133</v>
      </c>
      <c r="I128" s="84"/>
      <c r="J128" s="48">
        <v>250000</v>
      </c>
      <c r="K128" s="48">
        <v>250000</v>
      </c>
      <c r="L128" s="69"/>
      <c r="M128" s="69"/>
      <c r="N128" s="48">
        <v>250000</v>
      </c>
      <c r="O128" s="48">
        <f>249749.96+75</f>
        <v>249824.96</v>
      </c>
      <c r="P128" s="48">
        <f>249749.96+75</f>
        <v>249824.96</v>
      </c>
      <c r="Q128" s="43">
        <f t="shared" si="57"/>
        <v>250000</v>
      </c>
      <c r="R128" s="43">
        <f t="shared" si="57"/>
        <v>250000</v>
      </c>
      <c r="S128" s="44">
        <f t="shared" si="65"/>
        <v>250000</v>
      </c>
      <c r="T128" s="43">
        <f t="shared" si="47"/>
        <v>249824.96</v>
      </c>
      <c r="U128" s="44">
        <f t="shared" si="48"/>
        <v>249824.96</v>
      </c>
      <c r="V128" s="44">
        <f t="shared" si="49"/>
        <v>249824.96</v>
      </c>
      <c r="W128" s="43">
        <f t="shared" si="50"/>
        <v>249824.96</v>
      </c>
      <c r="X128" s="111">
        <v>1</v>
      </c>
      <c r="Y128" s="122">
        <f t="shared" si="61"/>
        <v>1</v>
      </c>
      <c r="Z128" s="38"/>
      <c r="AA128" s="38"/>
      <c r="AB128" s="38" t="s">
        <v>513</v>
      </c>
      <c r="AC128" s="38" t="s">
        <v>550</v>
      </c>
      <c r="AD128" s="38" t="s">
        <v>491</v>
      </c>
      <c r="AE128" s="38" t="s">
        <v>551</v>
      </c>
      <c r="AF128" s="48">
        <v>344.76</v>
      </c>
      <c r="AG128" s="48"/>
      <c r="AH128" s="48">
        <v>21579.480000000018</v>
      </c>
      <c r="AI128" s="38" t="s">
        <v>552</v>
      </c>
      <c r="AJ128" s="50">
        <f t="shared" si="63"/>
        <v>175.04000000000815</v>
      </c>
      <c r="AK128" s="50">
        <f t="shared" si="64"/>
        <v>0</v>
      </c>
      <c r="AL128" s="43">
        <v>75</v>
      </c>
      <c r="AM128" s="123" t="s">
        <v>522</v>
      </c>
      <c r="AN128" s="126"/>
      <c r="AO128" s="126"/>
      <c r="AP128" s="51" t="s">
        <v>67</v>
      </c>
      <c r="AQ128" s="51" t="s">
        <v>67</v>
      </c>
      <c r="AR128" s="129" t="s">
        <v>523</v>
      </c>
      <c r="AS128" s="128" t="s">
        <v>108</v>
      </c>
      <c r="AT128" s="51" t="s">
        <v>69</v>
      </c>
      <c r="AU128" s="51" t="s">
        <v>69</v>
      </c>
      <c r="AV128" s="51"/>
      <c r="AW128" s="51"/>
      <c r="AX128" s="51"/>
    </row>
    <row r="129" spans="1:50" s="53" customFormat="1" ht="91.5" hidden="1" customHeight="1" x14ac:dyDescent="0.25">
      <c r="A129" s="36" t="s">
        <v>56</v>
      </c>
      <c r="B129" s="38">
        <v>2014</v>
      </c>
      <c r="C129" s="38" t="s">
        <v>347</v>
      </c>
      <c r="D129" s="37" t="s">
        <v>553</v>
      </c>
      <c r="E129" s="38" t="s">
        <v>423</v>
      </c>
      <c r="F129" s="84" t="s">
        <v>167</v>
      </c>
      <c r="G129" s="90">
        <v>41983</v>
      </c>
      <c r="H129" s="90">
        <v>42133</v>
      </c>
      <c r="I129" s="84"/>
      <c r="J129" s="48">
        <v>250000</v>
      </c>
      <c r="K129" s="48">
        <v>250000</v>
      </c>
      <c r="L129" s="69"/>
      <c r="M129" s="69"/>
      <c r="N129" s="48">
        <v>250000</v>
      </c>
      <c r="O129" s="48">
        <f>249749.96+75</f>
        <v>249824.96</v>
      </c>
      <c r="P129" s="48">
        <f>249749.96+75</f>
        <v>249824.96</v>
      </c>
      <c r="Q129" s="43">
        <f t="shared" si="57"/>
        <v>250000</v>
      </c>
      <c r="R129" s="43">
        <f t="shared" si="57"/>
        <v>250000</v>
      </c>
      <c r="S129" s="44">
        <f t="shared" si="65"/>
        <v>250000</v>
      </c>
      <c r="T129" s="43">
        <f t="shared" si="47"/>
        <v>249824.96</v>
      </c>
      <c r="U129" s="44">
        <f t="shared" si="48"/>
        <v>249824.96</v>
      </c>
      <c r="V129" s="44">
        <f t="shared" si="49"/>
        <v>249824.96</v>
      </c>
      <c r="W129" s="43">
        <f t="shared" si="50"/>
        <v>249824.96</v>
      </c>
      <c r="X129" s="111">
        <v>1</v>
      </c>
      <c r="Y129" s="111">
        <f>P129/N129</f>
        <v>0.99929983999999994</v>
      </c>
      <c r="Z129" s="38"/>
      <c r="AA129" s="38"/>
      <c r="AB129" s="38" t="s">
        <v>513</v>
      </c>
      <c r="AC129" s="38">
        <v>90000378845</v>
      </c>
      <c r="AD129" s="38" t="s">
        <v>491</v>
      </c>
      <c r="AE129" s="38" t="s">
        <v>554</v>
      </c>
      <c r="AF129" s="48">
        <v>344.65</v>
      </c>
      <c r="AG129" s="48"/>
      <c r="AH129" s="48">
        <v>21579.369999999988</v>
      </c>
      <c r="AI129" s="38" t="s">
        <v>552</v>
      </c>
      <c r="AJ129" s="50">
        <f t="shared" si="63"/>
        <v>175.04000000000815</v>
      </c>
      <c r="AK129" s="50">
        <f t="shared" si="64"/>
        <v>0</v>
      </c>
      <c r="AL129" s="43">
        <v>75</v>
      </c>
      <c r="AM129" s="123" t="s">
        <v>522</v>
      </c>
      <c r="AN129" s="126"/>
      <c r="AO129" s="126"/>
      <c r="AP129" s="51" t="s">
        <v>67</v>
      </c>
      <c r="AQ129" s="51" t="s">
        <v>67</v>
      </c>
      <c r="AR129" s="129" t="s">
        <v>523</v>
      </c>
      <c r="AS129" s="128" t="s">
        <v>108</v>
      </c>
      <c r="AT129" s="51" t="s">
        <v>69</v>
      </c>
      <c r="AU129" s="51" t="s">
        <v>69</v>
      </c>
      <c r="AV129" s="51"/>
      <c r="AW129" s="51"/>
      <c r="AX129" s="51"/>
    </row>
    <row r="130" spans="1:50" s="53" customFormat="1" ht="51" hidden="1" customHeight="1" x14ac:dyDescent="0.25">
      <c r="A130" s="36" t="s">
        <v>56</v>
      </c>
      <c r="B130" s="38">
        <v>2014</v>
      </c>
      <c r="C130" s="38" t="s">
        <v>347</v>
      </c>
      <c r="D130" s="37" t="s">
        <v>555</v>
      </c>
      <c r="E130" s="38" t="s">
        <v>89</v>
      </c>
      <c r="F130" s="38" t="s">
        <v>90</v>
      </c>
      <c r="G130" s="90">
        <v>42017</v>
      </c>
      <c r="H130" s="90" t="s">
        <v>556</v>
      </c>
      <c r="I130" s="84"/>
      <c r="J130" s="48">
        <v>1600000</v>
      </c>
      <c r="K130" s="48">
        <v>1600000</v>
      </c>
      <c r="L130" s="69"/>
      <c r="M130" s="69"/>
      <c r="N130" s="48">
        <v>1600000</v>
      </c>
      <c r="O130" s="48">
        <v>756638.27</v>
      </c>
      <c r="P130" s="48">
        <f>685885.88+1600</f>
        <v>687485.88</v>
      </c>
      <c r="Q130" s="43">
        <f t="shared" si="57"/>
        <v>1600000</v>
      </c>
      <c r="R130" s="43">
        <f t="shared" si="57"/>
        <v>1600000</v>
      </c>
      <c r="S130" s="44">
        <f t="shared" si="65"/>
        <v>1600000</v>
      </c>
      <c r="T130" s="43">
        <f t="shared" si="47"/>
        <v>756638.27</v>
      </c>
      <c r="U130" s="44">
        <f t="shared" si="48"/>
        <v>687485.88</v>
      </c>
      <c r="V130" s="44">
        <f t="shared" si="49"/>
        <v>687485.88</v>
      </c>
      <c r="W130" s="43">
        <f t="shared" si="50"/>
        <v>687485.88</v>
      </c>
      <c r="X130" s="111">
        <v>1</v>
      </c>
      <c r="Y130" s="122">
        <f>W130/T130</f>
        <v>0.9086057463099243</v>
      </c>
      <c r="Z130" s="38"/>
      <c r="AA130" s="38"/>
      <c r="AB130" s="38" t="s">
        <v>301</v>
      </c>
      <c r="AC130" s="38" t="s">
        <v>557</v>
      </c>
      <c r="AD130" s="38" t="s">
        <v>445</v>
      </c>
      <c r="AE130" s="38" t="s">
        <v>558</v>
      </c>
      <c r="AF130" s="48">
        <v>5913.94</v>
      </c>
      <c r="AG130" s="48"/>
      <c r="AH130" s="48">
        <v>1233662.98</v>
      </c>
      <c r="AI130" s="38" t="s">
        <v>559</v>
      </c>
      <c r="AJ130" s="50">
        <f t="shared" si="63"/>
        <v>843361.73</v>
      </c>
      <c r="AK130" s="50">
        <f t="shared" si="64"/>
        <v>69152.390000000014</v>
      </c>
      <c r="AL130" s="43">
        <f>J130*0.001</f>
        <v>1600</v>
      </c>
      <c r="AM130" s="43"/>
      <c r="AN130" s="43">
        <v>912514.12</v>
      </c>
      <c r="AO130" s="43">
        <f>931081.99-AN130</f>
        <v>18567.869999999995</v>
      </c>
      <c r="AP130" s="51" t="s">
        <v>67</v>
      </c>
      <c r="AQ130" s="51" t="s">
        <v>67</v>
      </c>
      <c r="AR130" s="91" t="s">
        <v>407</v>
      </c>
      <c r="AS130" s="51" t="s">
        <v>108</v>
      </c>
      <c r="AT130" s="51"/>
      <c r="AU130" s="51"/>
      <c r="AV130" s="51"/>
      <c r="AW130" s="51"/>
      <c r="AX130" s="51"/>
    </row>
    <row r="131" spans="1:50" s="53" customFormat="1" ht="37.5" hidden="1" customHeight="1" x14ac:dyDescent="0.25">
      <c r="A131" s="36" t="s">
        <v>56</v>
      </c>
      <c r="B131" s="38">
        <v>2014</v>
      </c>
      <c r="C131" s="38" t="s">
        <v>560</v>
      </c>
      <c r="D131" s="37" t="s">
        <v>561</v>
      </c>
      <c r="E131" s="38" t="s">
        <v>89</v>
      </c>
      <c r="F131" s="38" t="s">
        <v>90</v>
      </c>
      <c r="G131" s="90">
        <v>42045</v>
      </c>
      <c r="H131" s="90">
        <v>42224</v>
      </c>
      <c r="I131" s="84"/>
      <c r="J131" s="48">
        <v>6000000</v>
      </c>
      <c r="K131" s="48">
        <v>6000000</v>
      </c>
      <c r="L131" s="69"/>
      <c r="M131" s="69"/>
      <c r="N131" s="48">
        <v>6000000</v>
      </c>
      <c r="O131" s="48">
        <f>1064554.39+1501110.42+1705702.99+6000</f>
        <v>4277367.8</v>
      </c>
      <c r="P131" s="48">
        <v>4056379.05</v>
      </c>
      <c r="Q131" s="43">
        <f t="shared" si="57"/>
        <v>6000000</v>
      </c>
      <c r="R131" s="43">
        <f t="shared" si="57"/>
        <v>6000000</v>
      </c>
      <c r="S131" s="44">
        <f t="shared" si="65"/>
        <v>6000000</v>
      </c>
      <c r="T131" s="43">
        <f t="shared" si="47"/>
        <v>4277367.8</v>
      </c>
      <c r="U131" s="44">
        <f t="shared" si="48"/>
        <v>4056379.05</v>
      </c>
      <c r="V131" s="44">
        <f t="shared" si="49"/>
        <v>4056379.05</v>
      </c>
      <c r="W131" s="43">
        <f t="shared" si="50"/>
        <v>4056379.05</v>
      </c>
      <c r="X131" s="111">
        <v>1</v>
      </c>
      <c r="Y131" s="122">
        <f>W131/T131</f>
        <v>0.94833534072052439</v>
      </c>
      <c r="Z131" s="38"/>
      <c r="AA131" s="38" t="s">
        <v>90</v>
      </c>
      <c r="AB131" s="38" t="s">
        <v>301</v>
      </c>
      <c r="AC131" s="38" t="s">
        <v>562</v>
      </c>
      <c r="AD131" s="38" t="s">
        <v>445</v>
      </c>
      <c r="AE131" s="38" t="s">
        <v>563</v>
      </c>
      <c r="AF131" s="48">
        <v>51272.14</v>
      </c>
      <c r="AG131" s="48"/>
      <c r="AH131" s="48">
        <v>2696774.67</v>
      </c>
      <c r="AI131" s="38" t="s">
        <v>564</v>
      </c>
      <c r="AJ131" s="50">
        <f>K131-O131</f>
        <v>1722632.2000000002</v>
      </c>
      <c r="AK131" s="50">
        <f>O131-P131</f>
        <v>220988.75</v>
      </c>
      <c r="AL131" s="43">
        <f>J131*0.001</f>
        <v>6000</v>
      </c>
      <c r="AM131" s="43"/>
      <c r="AN131" s="43">
        <v>899100</v>
      </c>
      <c r="AO131" s="43"/>
      <c r="AP131" s="51" t="s">
        <v>67</v>
      </c>
      <c r="AQ131" s="51" t="s">
        <v>67</v>
      </c>
      <c r="AR131" s="91" t="s">
        <v>443</v>
      </c>
      <c r="AS131" s="51" t="s">
        <v>90</v>
      </c>
      <c r="AT131" s="51"/>
      <c r="AU131" s="51"/>
      <c r="AV131" s="51"/>
      <c r="AW131" s="51"/>
      <c r="AX131" s="51"/>
    </row>
    <row r="132" spans="1:50" s="53" customFormat="1" ht="49.5" hidden="1" customHeight="1" x14ac:dyDescent="0.25">
      <c r="A132" s="36" t="s">
        <v>56</v>
      </c>
      <c r="B132" s="38">
        <v>2014</v>
      </c>
      <c r="C132" s="38" t="s">
        <v>93</v>
      </c>
      <c r="D132" s="37" t="s">
        <v>565</v>
      </c>
      <c r="E132" s="38" t="s">
        <v>89</v>
      </c>
      <c r="F132" s="38" t="s">
        <v>90</v>
      </c>
      <c r="G132" s="90">
        <v>42046</v>
      </c>
      <c r="H132" s="90" t="s">
        <v>566</v>
      </c>
      <c r="I132" s="84"/>
      <c r="J132" s="48">
        <v>4500000</v>
      </c>
      <c r="K132" s="48">
        <v>4500000</v>
      </c>
      <c r="L132" s="69"/>
      <c r="M132" s="69"/>
      <c r="N132" s="48">
        <v>4500000</v>
      </c>
      <c r="O132" s="48">
        <f>1227375.57+1232946.02+464846.39+4500</f>
        <v>2929667.98</v>
      </c>
      <c r="P132" s="48">
        <v>2190312.9700000002</v>
      </c>
      <c r="Q132" s="43">
        <f t="shared" si="57"/>
        <v>4500000</v>
      </c>
      <c r="R132" s="43">
        <f t="shared" si="57"/>
        <v>4500000</v>
      </c>
      <c r="S132" s="44">
        <f t="shared" si="65"/>
        <v>4500000</v>
      </c>
      <c r="T132" s="43">
        <f t="shared" si="47"/>
        <v>2929667.98</v>
      </c>
      <c r="U132" s="44">
        <f t="shared" si="48"/>
        <v>2190312.9700000002</v>
      </c>
      <c r="V132" s="44">
        <f t="shared" si="49"/>
        <v>2190312.9700000002</v>
      </c>
      <c r="W132" s="43">
        <f t="shared" si="50"/>
        <v>2190312.9700000002</v>
      </c>
      <c r="X132" s="111">
        <v>1</v>
      </c>
      <c r="Y132" s="122">
        <f>W132/T132</f>
        <v>0.74763180843448351</v>
      </c>
      <c r="Z132" s="38"/>
      <c r="AA132" s="38" t="s">
        <v>90</v>
      </c>
      <c r="AB132" s="38" t="s">
        <v>301</v>
      </c>
      <c r="AC132" s="38" t="s">
        <v>567</v>
      </c>
      <c r="AD132" s="38" t="s">
        <v>445</v>
      </c>
      <c r="AE132" s="38" t="s">
        <v>568</v>
      </c>
      <c r="AF132" s="48">
        <v>17226.61</v>
      </c>
      <c r="AG132" s="48"/>
      <c r="AH132" s="48">
        <v>3165442.76</v>
      </c>
      <c r="AI132" s="38" t="s">
        <v>569</v>
      </c>
      <c r="AJ132" s="50">
        <f t="shared" si="63"/>
        <v>1570332.02</v>
      </c>
      <c r="AK132" s="50">
        <f t="shared" si="64"/>
        <v>739355.00999999978</v>
      </c>
      <c r="AL132" s="43">
        <f>J132*0.001</f>
        <v>4500</v>
      </c>
      <c r="AM132" s="43"/>
      <c r="AN132" s="43"/>
      <c r="AO132" s="43"/>
      <c r="AP132" s="51" t="s">
        <v>67</v>
      </c>
      <c r="AQ132" s="51" t="s">
        <v>67</v>
      </c>
      <c r="AR132" s="91" t="s">
        <v>443</v>
      </c>
      <c r="AS132" s="51" t="s">
        <v>90</v>
      </c>
      <c r="AT132" s="51"/>
      <c r="AU132" s="51"/>
      <c r="AV132" s="51"/>
      <c r="AW132" s="51"/>
      <c r="AX132" s="51"/>
    </row>
    <row r="133" spans="1:50" s="53" customFormat="1" ht="47.25" hidden="1" customHeight="1" x14ac:dyDescent="0.25">
      <c r="A133" s="36" t="s">
        <v>56</v>
      </c>
      <c r="B133" s="38">
        <v>2014</v>
      </c>
      <c r="C133" s="38" t="s">
        <v>570</v>
      </c>
      <c r="D133" s="37" t="s">
        <v>571</v>
      </c>
      <c r="E133" s="38" t="s">
        <v>89</v>
      </c>
      <c r="F133" s="38" t="s">
        <v>90</v>
      </c>
      <c r="G133" s="90">
        <v>42177</v>
      </c>
      <c r="H133" s="90">
        <v>42296</v>
      </c>
      <c r="I133" s="84"/>
      <c r="J133" s="48">
        <v>4000000</v>
      </c>
      <c r="K133" s="48">
        <v>4000000</v>
      </c>
      <c r="L133" s="69"/>
      <c r="M133" s="69"/>
      <c r="N133" s="48">
        <v>4000000</v>
      </c>
      <c r="O133" s="48">
        <v>505280.89</v>
      </c>
      <c r="P133" s="48">
        <f>501280.89+4000</f>
        <v>505280.89</v>
      </c>
      <c r="Q133" s="43">
        <f t="shared" si="57"/>
        <v>4000000</v>
      </c>
      <c r="R133" s="43">
        <f t="shared" si="57"/>
        <v>4000000</v>
      </c>
      <c r="S133" s="44">
        <f t="shared" si="65"/>
        <v>4000000</v>
      </c>
      <c r="T133" s="43">
        <f t="shared" si="47"/>
        <v>505280.89</v>
      </c>
      <c r="U133" s="44">
        <f t="shared" si="48"/>
        <v>505280.89</v>
      </c>
      <c r="V133" s="44">
        <f t="shared" si="49"/>
        <v>505280.89</v>
      </c>
      <c r="W133" s="43">
        <f t="shared" si="50"/>
        <v>505280.89</v>
      </c>
      <c r="X133" s="111">
        <v>1</v>
      </c>
      <c r="Y133" s="122">
        <f>W133/T133</f>
        <v>1</v>
      </c>
      <c r="Z133" s="38"/>
      <c r="AA133" s="38" t="s">
        <v>90</v>
      </c>
      <c r="AB133" s="38" t="s">
        <v>301</v>
      </c>
      <c r="AC133" s="38" t="s">
        <v>572</v>
      </c>
      <c r="AD133" s="38" t="s">
        <v>445</v>
      </c>
      <c r="AE133" s="38" t="s">
        <v>573</v>
      </c>
      <c r="AF133" s="48">
        <v>53196.71</v>
      </c>
      <c r="AG133" s="48"/>
      <c r="AH133" s="48">
        <v>3898812.44</v>
      </c>
      <c r="AI133" s="38" t="s">
        <v>569</v>
      </c>
      <c r="AJ133" s="50">
        <f t="shared" si="63"/>
        <v>3494719.11</v>
      </c>
      <c r="AK133" s="50">
        <f t="shared" si="64"/>
        <v>0</v>
      </c>
      <c r="AL133" s="43">
        <f>J133*0.001</f>
        <v>4000</v>
      </c>
      <c r="AM133" s="43"/>
      <c r="AN133" s="43">
        <v>3494719.11</v>
      </c>
      <c r="AO133" s="43"/>
      <c r="AP133" s="51" t="s">
        <v>67</v>
      </c>
      <c r="AQ133" s="51" t="s">
        <v>67</v>
      </c>
      <c r="AR133" s="91" t="s">
        <v>443</v>
      </c>
      <c r="AS133" s="51" t="s">
        <v>90</v>
      </c>
      <c r="AT133" s="51"/>
      <c r="AU133" s="51"/>
      <c r="AV133" s="51"/>
      <c r="AW133" s="51"/>
      <c r="AX133" s="51"/>
    </row>
    <row r="134" spans="1:50" s="53" customFormat="1" ht="34.5" hidden="1" customHeight="1" x14ac:dyDescent="0.25">
      <c r="A134" s="36" t="s">
        <v>56</v>
      </c>
      <c r="B134" s="38">
        <v>2014</v>
      </c>
      <c r="C134" s="38" t="s">
        <v>93</v>
      </c>
      <c r="D134" s="37" t="s">
        <v>574</v>
      </c>
      <c r="E134" s="38" t="s">
        <v>89</v>
      </c>
      <c r="F134" s="38" t="s">
        <v>90</v>
      </c>
      <c r="G134" s="90">
        <v>42045</v>
      </c>
      <c r="H134" s="90">
        <v>42254</v>
      </c>
      <c r="I134" s="84"/>
      <c r="J134" s="48">
        <v>4700000</v>
      </c>
      <c r="K134" s="48">
        <v>4700000</v>
      </c>
      <c r="L134" s="69"/>
      <c r="M134" s="69"/>
      <c r="N134" s="48">
        <v>4700000</v>
      </c>
      <c r="O134" s="48">
        <f>1281054.4+979038.42+1271824.15+4700</f>
        <v>3536616.9699999997</v>
      </c>
      <c r="P134" s="48">
        <v>3521751.02</v>
      </c>
      <c r="Q134" s="43">
        <f t="shared" si="57"/>
        <v>4700000</v>
      </c>
      <c r="R134" s="43">
        <f t="shared" si="57"/>
        <v>4700000</v>
      </c>
      <c r="S134" s="44">
        <f t="shared" si="65"/>
        <v>4700000</v>
      </c>
      <c r="T134" s="43">
        <f t="shared" si="47"/>
        <v>3536616.9699999997</v>
      </c>
      <c r="U134" s="44">
        <f t="shared" si="48"/>
        <v>3521751.02</v>
      </c>
      <c r="V134" s="44">
        <f t="shared" si="49"/>
        <v>3521751.02</v>
      </c>
      <c r="W134" s="43">
        <f t="shared" si="50"/>
        <v>3521751.02</v>
      </c>
      <c r="X134" s="111">
        <v>1</v>
      </c>
      <c r="Y134" s="122">
        <f>W134/T134</f>
        <v>0.99579656204612976</v>
      </c>
      <c r="Z134" s="38"/>
      <c r="AA134" s="38" t="s">
        <v>90</v>
      </c>
      <c r="AB134" s="38" t="s">
        <v>301</v>
      </c>
      <c r="AC134" s="38" t="s">
        <v>575</v>
      </c>
      <c r="AD134" s="38" t="s">
        <v>445</v>
      </c>
      <c r="AE134" s="38" t="s">
        <v>576</v>
      </c>
      <c r="AF134" s="48">
        <v>44475.57</v>
      </c>
      <c r="AG134" s="48"/>
      <c r="AH134" s="48">
        <v>2190204.7200000002</v>
      </c>
      <c r="AI134" s="38" t="s">
        <v>564</v>
      </c>
      <c r="AJ134" s="50">
        <f t="shared" si="63"/>
        <v>1163383.0300000003</v>
      </c>
      <c r="AK134" s="50">
        <f t="shared" si="64"/>
        <v>14865.949999999721</v>
      </c>
      <c r="AL134" s="43">
        <f>J134*0.001</f>
        <v>4700</v>
      </c>
      <c r="AM134" s="43"/>
      <c r="AN134" s="43"/>
      <c r="AO134" s="43"/>
      <c r="AP134" s="51" t="s">
        <v>67</v>
      </c>
      <c r="AQ134" s="51" t="s">
        <v>67</v>
      </c>
      <c r="AR134" s="51" t="s">
        <v>577</v>
      </c>
      <c r="AS134" s="51" t="s">
        <v>90</v>
      </c>
      <c r="AT134" s="51"/>
      <c r="AU134" s="51"/>
      <c r="AV134" s="51"/>
      <c r="AW134" s="51"/>
      <c r="AX134" s="51"/>
    </row>
    <row r="135" spans="1:50" s="53" customFormat="1" ht="35.25" hidden="1" customHeight="1" x14ac:dyDescent="0.25">
      <c r="A135" s="36" t="s">
        <v>56</v>
      </c>
      <c r="B135" s="38">
        <v>2014</v>
      </c>
      <c r="C135" s="38" t="s">
        <v>560</v>
      </c>
      <c r="D135" s="37" t="s">
        <v>578</v>
      </c>
      <c r="E135" s="38" t="s">
        <v>423</v>
      </c>
      <c r="F135" s="38" t="s">
        <v>108</v>
      </c>
      <c r="G135" s="90">
        <v>42004</v>
      </c>
      <c r="H135" s="90">
        <v>42205</v>
      </c>
      <c r="I135" s="84"/>
      <c r="J135" s="48">
        <v>1500000</v>
      </c>
      <c r="K135" s="48">
        <v>1500000</v>
      </c>
      <c r="L135" s="69"/>
      <c r="M135" s="69"/>
      <c r="N135" s="48">
        <v>1500000</v>
      </c>
      <c r="O135" s="48">
        <f>1467000+1500</f>
        <v>1468500</v>
      </c>
      <c r="P135" s="48">
        <f>1467000+1500</f>
        <v>1468500</v>
      </c>
      <c r="Q135" s="43">
        <f t="shared" si="57"/>
        <v>1500000</v>
      </c>
      <c r="R135" s="43">
        <f t="shared" si="57"/>
        <v>1500000</v>
      </c>
      <c r="S135" s="44">
        <f t="shared" si="65"/>
        <v>1500000</v>
      </c>
      <c r="T135" s="43">
        <f t="shared" si="47"/>
        <v>1468500</v>
      </c>
      <c r="U135" s="44">
        <f t="shared" si="48"/>
        <v>1468500</v>
      </c>
      <c r="V135" s="44">
        <f t="shared" si="49"/>
        <v>1468500</v>
      </c>
      <c r="W135" s="43">
        <f t="shared" si="50"/>
        <v>1468500</v>
      </c>
      <c r="X135" s="111">
        <v>1</v>
      </c>
      <c r="Y135" s="122">
        <v>1</v>
      </c>
      <c r="Z135" s="38"/>
      <c r="AA135" s="38"/>
      <c r="AB135" s="38" t="s">
        <v>301</v>
      </c>
      <c r="AC135" s="38" t="s">
        <v>579</v>
      </c>
      <c r="AD135" s="38" t="s">
        <v>580</v>
      </c>
      <c r="AE135" s="38" t="s">
        <v>581</v>
      </c>
      <c r="AF135" s="48">
        <v>0</v>
      </c>
      <c r="AG135" s="48"/>
      <c r="AH135" s="48">
        <f t="shared" ref="AH135:AH136" si="66">N135-P135</f>
        <v>31500</v>
      </c>
      <c r="AI135" s="38" t="s">
        <v>582</v>
      </c>
      <c r="AJ135" s="50">
        <f t="shared" si="63"/>
        <v>31500</v>
      </c>
      <c r="AK135" s="50">
        <f t="shared" si="64"/>
        <v>0</v>
      </c>
      <c r="AL135" s="43">
        <v>1500</v>
      </c>
      <c r="AM135" s="123" t="s">
        <v>583</v>
      </c>
      <c r="AN135" s="43"/>
      <c r="AO135" s="43"/>
      <c r="AP135" s="51" t="s">
        <v>67</v>
      </c>
      <c r="AQ135" s="51" t="s">
        <v>67</v>
      </c>
      <c r="AR135" s="51" t="s">
        <v>68</v>
      </c>
      <c r="AS135" s="51"/>
      <c r="AT135" s="51" t="s">
        <v>69</v>
      </c>
      <c r="AU135" s="51" t="s">
        <v>69</v>
      </c>
      <c r="AV135" s="51"/>
      <c r="AW135" s="51"/>
      <c r="AX135" s="51"/>
    </row>
    <row r="136" spans="1:50" s="53" customFormat="1" ht="30" hidden="1" customHeight="1" x14ac:dyDescent="0.25">
      <c r="A136" s="36" t="s">
        <v>56</v>
      </c>
      <c r="B136" s="38">
        <v>2014</v>
      </c>
      <c r="C136" s="38" t="s">
        <v>61</v>
      </c>
      <c r="D136" s="37" t="s">
        <v>584</v>
      </c>
      <c r="E136" s="38" t="s">
        <v>423</v>
      </c>
      <c r="F136" s="38" t="s">
        <v>108</v>
      </c>
      <c r="G136" s="90">
        <v>41995</v>
      </c>
      <c r="H136" s="90">
        <v>42144</v>
      </c>
      <c r="I136" s="84"/>
      <c r="J136" s="48">
        <v>600000</v>
      </c>
      <c r="K136" s="48">
        <v>600000</v>
      </c>
      <c r="L136" s="69"/>
      <c r="M136" s="69"/>
      <c r="N136" s="48">
        <v>600000</v>
      </c>
      <c r="O136" s="48">
        <f>591600+600</f>
        <v>592200</v>
      </c>
      <c r="P136" s="48">
        <f>591600+600</f>
        <v>592200</v>
      </c>
      <c r="Q136" s="43">
        <f t="shared" si="57"/>
        <v>600000</v>
      </c>
      <c r="R136" s="43">
        <f t="shared" si="57"/>
        <v>600000</v>
      </c>
      <c r="S136" s="44">
        <f t="shared" si="65"/>
        <v>600000</v>
      </c>
      <c r="T136" s="43">
        <f t="shared" si="47"/>
        <v>592200</v>
      </c>
      <c r="U136" s="44">
        <f t="shared" si="48"/>
        <v>592200</v>
      </c>
      <c r="V136" s="44">
        <f t="shared" si="49"/>
        <v>592200</v>
      </c>
      <c r="W136" s="43">
        <f t="shared" si="50"/>
        <v>592200</v>
      </c>
      <c r="X136" s="111">
        <v>1</v>
      </c>
      <c r="Y136" s="122">
        <f>W136/T136</f>
        <v>1</v>
      </c>
      <c r="Z136" s="38"/>
      <c r="AA136" s="38"/>
      <c r="AB136" s="38" t="s">
        <v>301</v>
      </c>
      <c r="AC136" s="38" t="s">
        <v>585</v>
      </c>
      <c r="AD136" s="38" t="s">
        <v>586</v>
      </c>
      <c r="AE136" s="38" t="s">
        <v>587</v>
      </c>
      <c r="AF136" s="48">
        <v>0</v>
      </c>
      <c r="AG136" s="48"/>
      <c r="AH136" s="48">
        <f t="shared" si="66"/>
        <v>7800</v>
      </c>
      <c r="AI136" s="38"/>
      <c r="AJ136" s="50">
        <f t="shared" si="63"/>
        <v>7800</v>
      </c>
      <c r="AK136" s="50">
        <f t="shared" si="64"/>
        <v>0</v>
      </c>
      <c r="AL136" s="43">
        <v>600</v>
      </c>
      <c r="AM136" s="123" t="s">
        <v>583</v>
      </c>
      <c r="AN136" s="43"/>
      <c r="AO136" s="43"/>
      <c r="AP136" s="51" t="s">
        <v>67</v>
      </c>
      <c r="AQ136" s="51" t="s">
        <v>67</v>
      </c>
      <c r="AR136" s="51" t="s">
        <v>68</v>
      </c>
      <c r="AS136" s="51"/>
      <c r="AT136" s="51" t="s">
        <v>69</v>
      </c>
      <c r="AU136" s="51" t="s">
        <v>69</v>
      </c>
      <c r="AV136" s="51"/>
      <c r="AW136" s="51"/>
      <c r="AX136" s="51"/>
    </row>
    <row r="137" spans="1:50" s="53" customFormat="1" ht="60" hidden="1" customHeight="1" x14ac:dyDescent="0.25">
      <c r="A137" s="130" t="s">
        <v>56</v>
      </c>
      <c r="B137" s="38">
        <v>2015</v>
      </c>
      <c r="C137" s="38" t="s">
        <v>61</v>
      </c>
      <c r="D137" s="37" t="s">
        <v>588</v>
      </c>
      <c r="E137" s="38" t="s">
        <v>589</v>
      </c>
      <c r="F137" s="84" t="s">
        <v>167</v>
      </c>
      <c r="G137" s="121" t="s">
        <v>590</v>
      </c>
      <c r="H137" s="121" t="s">
        <v>591</v>
      </c>
      <c r="I137" s="104">
        <v>68796</v>
      </c>
      <c r="J137" s="48">
        <f>J138+J139+J140</f>
        <v>33475000</v>
      </c>
      <c r="K137" s="48">
        <f>K138+K139+K140</f>
        <v>12812175</v>
      </c>
      <c r="L137" s="69">
        <v>0</v>
      </c>
      <c r="M137" s="69">
        <v>0</v>
      </c>
      <c r="N137" s="48">
        <v>6406087.5</v>
      </c>
      <c r="O137" s="48">
        <v>12812175</v>
      </c>
      <c r="P137" s="48">
        <v>6406087.5</v>
      </c>
      <c r="Q137" s="43">
        <f>J137</f>
        <v>33475000</v>
      </c>
      <c r="R137" s="43">
        <f>K137</f>
        <v>12812175</v>
      </c>
      <c r="S137" s="44">
        <f>R137</f>
        <v>12812175</v>
      </c>
      <c r="T137" s="43">
        <f>O137</f>
        <v>12812175</v>
      </c>
      <c r="U137" s="44">
        <f>V137</f>
        <v>6406087.5</v>
      </c>
      <c r="V137" s="44">
        <f>P137</f>
        <v>6406087.5</v>
      </c>
      <c r="W137" s="44">
        <f>V137</f>
        <v>6406087.5</v>
      </c>
      <c r="X137" s="111">
        <f t="shared" ref="X137:X153" si="67">+V137/T137</f>
        <v>0.5</v>
      </c>
      <c r="Y137" s="122">
        <f>W137/T137</f>
        <v>0.5</v>
      </c>
      <c r="Z137" s="38" t="s">
        <v>592</v>
      </c>
      <c r="AA137" s="38" t="s">
        <v>593</v>
      </c>
      <c r="AB137" s="38" t="s">
        <v>594</v>
      </c>
      <c r="AC137" s="109" t="s">
        <v>595</v>
      </c>
      <c r="AD137" s="38" t="s">
        <v>596</v>
      </c>
      <c r="AE137" s="109" t="s">
        <v>597</v>
      </c>
      <c r="AF137" s="48">
        <v>16.8</v>
      </c>
      <c r="AG137" s="48"/>
      <c r="AH137" s="48">
        <v>6406087.5</v>
      </c>
      <c r="AI137" s="38"/>
      <c r="AJ137" s="50">
        <f t="shared" si="63"/>
        <v>0</v>
      </c>
      <c r="AK137" s="50">
        <f t="shared" si="64"/>
        <v>6406087.5</v>
      </c>
      <c r="AL137" s="43">
        <f>J137*0.001</f>
        <v>33475</v>
      </c>
      <c r="AM137" s="43"/>
      <c r="AN137" s="43">
        <v>0</v>
      </c>
      <c r="AO137" s="43"/>
      <c r="AP137" s="85"/>
      <c r="AQ137" s="51" t="s">
        <v>273</v>
      </c>
      <c r="AR137" s="51"/>
      <c r="AS137" s="51"/>
      <c r="AT137" s="51"/>
      <c r="AU137" s="51"/>
      <c r="AV137" s="51"/>
      <c r="AW137" s="51"/>
      <c r="AX137" s="51"/>
    </row>
    <row r="138" spans="1:50" s="53" customFormat="1" ht="30" hidden="1" x14ac:dyDescent="0.25">
      <c r="A138" s="132"/>
      <c r="B138" s="38">
        <v>2015</v>
      </c>
      <c r="C138" s="38" t="s">
        <v>61</v>
      </c>
      <c r="D138" s="120" t="s">
        <v>598</v>
      </c>
      <c r="E138" s="38"/>
      <c r="F138" s="84" t="s">
        <v>167</v>
      </c>
      <c r="G138" s="131"/>
      <c r="H138" s="131"/>
      <c r="I138" s="104"/>
      <c r="J138" s="48">
        <v>4450000</v>
      </c>
      <c r="K138" s="48">
        <v>0</v>
      </c>
      <c r="L138" s="69"/>
      <c r="M138" s="69"/>
      <c r="N138" s="48"/>
      <c r="O138" s="48"/>
      <c r="P138" s="48"/>
      <c r="Q138" s="43"/>
      <c r="R138" s="43"/>
      <c r="S138" s="44"/>
      <c r="T138" s="43"/>
      <c r="U138" s="44"/>
      <c r="V138" s="44"/>
      <c r="W138" s="44"/>
      <c r="X138" s="111"/>
      <c r="Y138" s="122"/>
      <c r="Z138" s="38"/>
      <c r="AA138" s="38"/>
      <c r="AB138" s="38"/>
      <c r="AC138" s="109"/>
      <c r="AD138" s="38"/>
      <c r="AE138" s="109"/>
      <c r="AF138" s="48"/>
      <c r="AG138" s="48"/>
      <c r="AH138" s="48"/>
      <c r="AI138" s="38"/>
      <c r="AJ138" s="50"/>
      <c r="AK138" s="50"/>
      <c r="AL138" s="43"/>
      <c r="AM138" s="43"/>
      <c r="AN138" s="43"/>
      <c r="AO138" s="43"/>
      <c r="AP138" s="85"/>
      <c r="AQ138" s="51"/>
      <c r="AR138" s="51"/>
      <c r="AS138" s="51"/>
      <c r="AT138" s="51"/>
      <c r="AU138" s="51"/>
      <c r="AV138" s="51"/>
      <c r="AW138" s="51"/>
      <c r="AX138" s="51"/>
    </row>
    <row r="139" spans="1:50" s="53" customFormat="1" ht="45" hidden="1" x14ac:dyDescent="0.25">
      <c r="A139" s="132"/>
      <c r="B139" s="38">
        <v>2015</v>
      </c>
      <c r="C139" s="38" t="s">
        <v>61</v>
      </c>
      <c r="D139" s="120" t="s">
        <v>599</v>
      </c>
      <c r="E139" s="38"/>
      <c r="F139" s="84" t="s">
        <v>167</v>
      </c>
      <c r="G139" s="131"/>
      <c r="H139" s="131"/>
      <c r="I139" s="104"/>
      <c r="J139" s="48">
        <v>2200000</v>
      </c>
      <c r="K139" s="48">
        <v>0</v>
      </c>
      <c r="L139" s="69"/>
      <c r="M139" s="69"/>
      <c r="N139" s="48"/>
      <c r="O139" s="48"/>
      <c r="P139" s="48"/>
      <c r="Q139" s="43"/>
      <c r="R139" s="43"/>
      <c r="S139" s="44"/>
      <c r="T139" s="43"/>
      <c r="U139" s="44"/>
      <c r="V139" s="44"/>
      <c r="W139" s="44"/>
      <c r="X139" s="111"/>
      <c r="Y139" s="122"/>
      <c r="Z139" s="38"/>
      <c r="AA139" s="38"/>
      <c r="AB139" s="38"/>
      <c r="AC139" s="109"/>
      <c r="AD139" s="38"/>
      <c r="AE139" s="109"/>
      <c r="AF139" s="48"/>
      <c r="AG139" s="48"/>
      <c r="AH139" s="48"/>
      <c r="AI139" s="38"/>
      <c r="AJ139" s="50"/>
      <c r="AK139" s="50"/>
      <c r="AL139" s="43"/>
      <c r="AM139" s="43"/>
      <c r="AN139" s="43"/>
      <c r="AO139" s="43"/>
      <c r="AP139" s="85"/>
      <c r="AQ139" s="51"/>
      <c r="AR139" s="51"/>
      <c r="AS139" s="51"/>
      <c r="AT139" s="51"/>
      <c r="AU139" s="51"/>
      <c r="AV139" s="51"/>
      <c r="AW139" s="51"/>
      <c r="AX139" s="51"/>
    </row>
    <row r="140" spans="1:50" s="53" customFormat="1" ht="30" hidden="1" x14ac:dyDescent="0.25">
      <c r="A140" s="133"/>
      <c r="B140" s="38">
        <v>2015</v>
      </c>
      <c r="C140" s="38" t="s">
        <v>61</v>
      </c>
      <c r="D140" s="120" t="s">
        <v>600</v>
      </c>
      <c r="E140" s="38"/>
      <c r="F140" s="84" t="s">
        <v>167</v>
      </c>
      <c r="G140" s="131"/>
      <c r="H140" s="131"/>
      <c r="I140" s="104"/>
      <c r="J140" s="48">
        <v>26825000</v>
      </c>
      <c r="K140" s="48">
        <v>12812175</v>
      </c>
      <c r="L140" s="69"/>
      <c r="M140" s="69"/>
      <c r="N140" s="48"/>
      <c r="O140" s="48"/>
      <c r="P140" s="48"/>
      <c r="Q140" s="43"/>
      <c r="R140" s="43"/>
      <c r="S140" s="44"/>
      <c r="T140" s="43"/>
      <c r="U140" s="44"/>
      <c r="V140" s="44"/>
      <c r="W140" s="44"/>
      <c r="X140" s="111"/>
      <c r="Y140" s="122"/>
      <c r="Z140" s="38"/>
      <c r="AA140" s="38"/>
      <c r="AB140" s="38"/>
      <c r="AC140" s="109"/>
      <c r="AD140" s="38"/>
      <c r="AE140" s="109"/>
      <c r="AF140" s="48"/>
      <c r="AG140" s="48"/>
      <c r="AH140" s="48"/>
      <c r="AI140" s="38"/>
      <c r="AJ140" s="50"/>
      <c r="AK140" s="50"/>
      <c r="AL140" s="43"/>
      <c r="AM140" s="43"/>
      <c r="AN140" s="43"/>
      <c r="AO140" s="43"/>
      <c r="AP140" s="85"/>
      <c r="AQ140" s="51"/>
      <c r="AR140" s="51"/>
      <c r="AS140" s="51"/>
      <c r="AT140" s="51"/>
      <c r="AU140" s="51"/>
      <c r="AV140" s="51"/>
      <c r="AW140" s="51"/>
      <c r="AX140" s="51"/>
    </row>
    <row r="141" spans="1:50" s="53" customFormat="1" ht="45" hidden="1" x14ac:dyDescent="0.25">
      <c r="A141" s="36" t="s">
        <v>56</v>
      </c>
      <c r="B141" s="38">
        <v>2015</v>
      </c>
      <c r="C141" s="38" t="s">
        <v>93</v>
      </c>
      <c r="D141" s="37" t="s">
        <v>601</v>
      </c>
      <c r="E141" s="38" t="s">
        <v>89</v>
      </c>
      <c r="F141" s="38" t="s">
        <v>90</v>
      </c>
      <c r="G141" s="142" t="s">
        <v>602</v>
      </c>
      <c r="H141" s="142">
        <v>42491</v>
      </c>
      <c r="I141" s="104">
        <v>74733</v>
      </c>
      <c r="J141" s="48">
        <v>1100000</v>
      </c>
      <c r="K141" s="48">
        <v>1100000</v>
      </c>
      <c r="L141" s="69">
        <v>0</v>
      </c>
      <c r="M141" s="69">
        <v>0</v>
      </c>
      <c r="N141" s="48">
        <v>549450</v>
      </c>
      <c r="O141" s="48">
        <v>1098900</v>
      </c>
      <c r="P141" s="48">
        <v>0</v>
      </c>
      <c r="Q141" s="43">
        <f>J141</f>
        <v>1100000</v>
      </c>
      <c r="R141" s="43">
        <f>K141</f>
        <v>1100000</v>
      </c>
      <c r="S141" s="44">
        <f>R141</f>
        <v>1100000</v>
      </c>
      <c r="T141" s="43">
        <f>O141</f>
        <v>1098900</v>
      </c>
      <c r="U141" s="44">
        <f>V141</f>
        <v>0</v>
      </c>
      <c r="V141" s="44">
        <f>P141</f>
        <v>0</v>
      </c>
      <c r="W141" s="44">
        <f>V141</f>
        <v>0</v>
      </c>
      <c r="X141" s="111">
        <f t="shared" si="67"/>
        <v>0</v>
      </c>
      <c r="Y141" s="122">
        <f>W141/T141</f>
        <v>0</v>
      </c>
      <c r="Z141" s="38" t="s">
        <v>603</v>
      </c>
      <c r="AA141" s="38" t="s">
        <v>93</v>
      </c>
      <c r="AB141" s="38" t="s">
        <v>604</v>
      </c>
      <c r="AC141" s="109" t="s">
        <v>605</v>
      </c>
      <c r="AD141" s="38" t="s">
        <v>606</v>
      </c>
      <c r="AE141" s="109" t="s">
        <v>607</v>
      </c>
      <c r="AF141" s="48">
        <v>0</v>
      </c>
      <c r="AG141" s="48"/>
      <c r="AH141" s="48">
        <v>549450</v>
      </c>
      <c r="AI141" s="38"/>
      <c r="AJ141" s="50">
        <f t="shared" si="63"/>
        <v>1100</v>
      </c>
      <c r="AK141" s="50">
        <f t="shared" si="64"/>
        <v>1098900</v>
      </c>
      <c r="AL141" s="43">
        <f>J141*0.001</f>
        <v>1100</v>
      </c>
      <c r="AM141" s="43"/>
      <c r="AN141" s="43">
        <v>0</v>
      </c>
      <c r="AO141" s="43"/>
      <c r="AP141" s="85"/>
      <c r="AQ141" s="51" t="s">
        <v>273</v>
      </c>
      <c r="AR141" s="51"/>
      <c r="AS141" s="51"/>
      <c r="AT141" s="51"/>
      <c r="AU141" s="51"/>
      <c r="AV141" s="51"/>
      <c r="AW141" s="51"/>
      <c r="AX141" s="51"/>
    </row>
    <row r="142" spans="1:50" s="53" customFormat="1" ht="45" hidden="1" x14ac:dyDescent="0.25">
      <c r="A142" s="130" t="s">
        <v>56</v>
      </c>
      <c r="B142" s="38">
        <v>2015</v>
      </c>
      <c r="C142" s="38" t="s">
        <v>93</v>
      </c>
      <c r="D142" s="37" t="s">
        <v>608</v>
      </c>
      <c r="E142" s="38" t="s">
        <v>59</v>
      </c>
      <c r="F142" s="38" t="s">
        <v>90</v>
      </c>
      <c r="G142" s="142" t="s">
        <v>602</v>
      </c>
      <c r="H142" s="142">
        <v>42644</v>
      </c>
      <c r="I142" s="104">
        <v>1583803</v>
      </c>
      <c r="J142" s="48">
        <f>J143+J144</f>
        <v>328792469</v>
      </c>
      <c r="K142" s="48">
        <f>K143+K144</f>
        <v>336539805.87</v>
      </c>
      <c r="L142" s="69">
        <v>72515836.719999999</v>
      </c>
      <c r="M142" s="69">
        <v>1366574.86</v>
      </c>
      <c r="N142" s="48">
        <v>75409156.060000002</v>
      </c>
      <c r="O142" s="48">
        <v>181946121.37</v>
      </c>
      <c r="P142" s="48">
        <v>0</v>
      </c>
      <c r="Q142" s="43">
        <f>J142</f>
        <v>328792469</v>
      </c>
      <c r="R142" s="43">
        <f>K142</f>
        <v>336539805.87</v>
      </c>
      <c r="S142" s="44">
        <f>R142</f>
        <v>336539805.87</v>
      </c>
      <c r="T142" s="43">
        <f>O142</f>
        <v>181946121.37</v>
      </c>
      <c r="U142" s="44">
        <f>V142</f>
        <v>0</v>
      </c>
      <c r="V142" s="44">
        <f>P142</f>
        <v>0</v>
      </c>
      <c r="W142" s="44">
        <f>V142</f>
        <v>0</v>
      </c>
      <c r="X142" s="111">
        <f t="shared" si="67"/>
        <v>0</v>
      </c>
      <c r="Y142" s="122">
        <f>W142/T142</f>
        <v>0</v>
      </c>
      <c r="Z142" s="38" t="s">
        <v>609</v>
      </c>
      <c r="AA142" s="38" t="s">
        <v>93</v>
      </c>
      <c r="AB142" s="38" t="s">
        <v>604</v>
      </c>
      <c r="AC142" s="109" t="s">
        <v>610</v>
      </c>
      <c r="AD142" s="38" t="s">
        <v>611</v>
      </c>
      <c r="AE142" s="109" t="s">
        <v>612</v>
      </c>
      <c r="AF142" s="48">
        <v>90623.73</v>
      </c>
      <c r="AG142" s="48"/>
      <c r="AH142" s="48">
        <v>75499780.790000007</v>
      </c>
      <c r="AI142" s="38"/>
      <c r="AJ142" s="50">
        <f t="shared" si="63"/>
        <v>154593684.5</v>
      </c>
      <c r="AK142" s="50">
        <f t="shared" si="64"/>
        <v>181946121.37</v>
      </c>
      <c r="AL142" s="43">
        <f>J142*0.001</f>
        <v>328792.46899999998</v>
      </c>
      <c r="AM142" s="43"/>
      <c r="AN142" s="43">
        <v>69417732.160999998</v>
      </c>
      <c r="AO142" s="43"/>
      <c r="AP142" s="85"/>
      <c r="AQ142" s="51" t="s">
        <v>273</v>
      </c>
      <c r="AR142" s="51"/>
      <c r="AS142" s="51"/>
      <c r="AT142" s="51"/>
      <c r="AU142" s="51"/>
      <c r="AV142" s="51"/>
      <c r="AW142" s="51"/>
      <c r="AX142" s="51"/>
    </row>
    <row r="143" spans="1:50" s="53" customFormat="1" ht="30" hidden="1" x14ac:dyDescent="0.25">
      <c r="A143" s="132"/>
      <c r="B143" s="38">
        <v>2015</v>
      </c>
      <c r="C143" s="38" t="s">
        <v>93</v>
      </c>
      <c r="D143" s="120" t="s">
        <v>608</v>
      </c>
      <c r="E143" s="38"/>
      <c r="F143" s="38" t="s">
        <v>90</v>
      </c>
      <c r="G143" s="134"/>
      <c r="H143" s="134"/>
      <c r="I143" s="104"/>
      <c r="J143" s="48">
        <v>251602469</v>
      </c>
      <c r="K143" s="48">
        <f>181946121.37+72515836.72</f>
        <v>254461958.09</v>
      </c>
      <c r="L143" s="69"/>
      <c r="M143" s="69"/>
      <c r="N143" s="48"/>
      <c r="O143" s="48"/>
      <c r="P143" s="48"/>
      <c r="Q143" s="43"/>
      <c r="R143" s="43"/>
      <c r="S143" s="44"/>
      <c r="T143" s="43"/>
      <c r="U143" s="44"/>
      <c r="V143" s="44"/>
      <c r="W143" s="44"/>
      <c r="X143" s="111"/>
      <c r="Y143" s="122"/>
      <c r="Z143" s="38"/>
      <c r="AA143" s="38"/>
      <c r="AB143" s="38"/>
      <c r="AC143" s="109"/>
      <c r="AD143" s="38"/>
      <c r="AE143" s="109"/>
      <c r="AF143" s="48"/>
      <c r="AG143" s="48"/>
      <c r="AH143" s="48"/>
      <c r="AI143" s="38"/>
      <c r="AJ143" s="50"/>
      <c r="AK143" s="50"/>
      <c r="AL143" s="43"/>
      <c r="AM143" s="43"/>
      <c r="AN143" s="43"/>
      <c r="AO143" s="43"/>
      <c r="AP143" s="85"/>
      <c r="AQ143" s="51"/>
      <c r="AR143" s="51"/>
      <c r="AS143" s="51"/>
      <c r="AT143" s="51"/>
      <c r="AU143" s="51"/>
      <c r="AV143" s="51"/>
      <c r="AW143" s="51"/>
      <c r="AX143" s="51"/>
    </row>
    <row r="144" spans="1:50" s="53" customFormat="1" ht="45" hidden="1" x14ac:dyDescent="0.25">
      <c r="A144" s="133"/>
      <c r="B144" s="38">
        <v>2015</v>
      </c>
      <c r="C144" s="38" t="s">
        <v>93</v>
      </c>
      <c r="D144" s="120" t="s">
        <v>613</v>
      </c>
      <c r="E144" s="38" t="s">
        <v>422</v>
      </c>
      <c r="F144" s="38" t="s">
        <v>90</v>
      </c>
      <c r="G144" s="134" t="s">
        <v>602</v>
      </c>
      <c r="H144" s="134">
        <v>42430</v>
      </c>
      <c r="I144" s="104">
        <v>1583803</v>
      </c>
      <c r="J144" s="48">
        <v>77190000</v>
      </c>
      <c r="K144" s="48">
        <f>77099823+4978024.78</f>
        <v>82077847.780000001</v>
      </c>
      <c r="L144" s="69">
        <v>4978024.78</v>
      </c>
      <c r="M144" s="69">
        <v>0</v>
      </c>
      <c r="N144" s="48">
        <v>77099823</v>
      </c>
      <c r="O144" s="48">
        <v>77099823</v>
      </c>
      <c r="P144" s="48">
        <v>26326160.780000001</v>
      </c>
      <c r="Q144" s="43">
        <v>77177000</v>
      </c>
      <c r="R144" s="43">
        <v>82077847.780000001</v>
      </c>
      <c r="S144" s="44">
        <v>77099823</v>
      </c>
      <c r="T144" s="43">
        <v>77099823</v>
      </c>
      <c r="U144" s="44">
        <v>26326160.780000001</v>
      </c>
      <c r="V144" s="44">
        <v>26326160.780000001</v>
      </c>
      <c r="W144" s="44">
        <v>26326160.780000001</v>
      </c>
      <c r="X144" s="111">
        <f>+V144/T144</f>
        <v>0.34145552811450686</v>
      </c>
      <c r="Y144" s="122">
        <f>W144/T144</f>
        <v>0.34145552811450686</v>
      </c>
      <c r="Z144" s="38"/>
      <c r="AA144" s="38" t="s">
        <v>93</v>
      </c>
      <c r="AB144" s="38" t="s">
        <v>604</v>
      </c>
      <c r="AC144" s="109" t="s">
        <v>614</v>
      </c>
      <c r="AD144" s="38" t="s">
        <v>606</v>
      </c>
      <c r="AE144" s="109" t="s">
        <v>615</v>
      </c>
      <c r="AF144" s="48">
        <v>35156.019999999997</v>
      </c>
      <c r="AG144" s="48"/>
      <c r="AH144" s="48">
        <v>50808818.239999995</v>
      </c>
      <c r="AI144" s="38"/>
      <c r="AJ144" s="50"/>
      <c r="AK144" s="50"/>
      <c r="AL144" s="43"/>
      <c r="AM144" s="43"/>
      <c r="AN144" s="43">
        <v>0</v>
      </c>
      <c r="AO144" s="43"/>
      <c r="AP144" s="85"/>
      <c r="AQ144" s="51"/>
      <c r="AR144" s="51"/>
      <c r="AS144" s="51"/>
      <c r="AT144" s="51"/>
      <c r="AU144" s="51"/>
      <c r="AV144" s="51"/>
      <c r="AW144" s="51"/>
      <c r="AX144" s="51"/>
    </row>
    <row r="145" spans="1:50" s="53" customFormat="1" ht="60" hidden="1" customHeight="1" x14ac:dyDescent="0.25">
      <c r="A145" s="36" t="s">
        <v>56</v>
      </c>
      <c r="B145" s="38">
        <v>2015</v>
      </c>
      <c r="C145" s="38" t="s">
        <v>61</v>
      </c>
      <c r="D145" s="37" t="s">
        <v>616</v>
      </c>
      <c r="E145" s="38" t="s">
        <v>422</v>
      </c>
      <c r="F145" s="38" t="s">
        <v>57</v>
      </c>
      <c r="G145" s="121" t="s">
        <v>590</v>
      </c>
      <c r="H145" s="121" t="s">
        <v>617</v>
      </c>
      <c r="I145" s="104">
        <v>23832</v>
      </c>
      <c r="J145" s="48">
        <v>11300000</v>
      </c>
      <c r="K145" s="48">
        <f>6500000</f>
        <v>6500000</v>
      </c>
      <c r="L145" s="69">
        <v>4788700</v>
      </c>
      <c r="M145" s="69">
        <v>0</v>
      </c>
      <c r="N145" s="48">
        <v>5644350</v>
      </c>
      <c r="O145" s="48">
        <v>6500000</v>
      </c>
      <c r="P145" s="48">
        <v>0</v>
      </c>
      <c r="Q145" s="43">
        <f t="shared" ref="Q145:R153" si="68">J145</f>
        <v>11300000</v>
      </c>
      <c r="R145" s="43">
        <f t="shared" si="68"/>
        <v>6500000</v>
      </c>
      <c r="S145" s="44">
        <f t="shared" ref="S145:S153" si="69">R145</f>
        <v>6500000</v>
      </c>
      <c r="T145" s="43">
        <f t="shared" ref="T145:T153" si="70">O145</f>
        <v>6500000</v>
      </c>
      <c r="U145" s="44">
        <f t="shared" ref="U145:U153" si="71">V145</f>
        <v>0</v>
      </c>
      <c r="V145" s="44">
        <f t="shared" ref="V145:V153" si="72">P145</f>
        <v>0</v>
      </c>
      <c r="W145" s="44">
        <f t="shared" ref="W145:W153" si="73">V145</f>
        <v>0</v>
      </c>
      <c r="X145" s="111">
        <f t="shared" si="67"/>
        <v>0</v>
      </c>
      <c r="Y145" s="122">
        <f>W145/T145</f>
        <v>0</v>
      </c>
      <c r="Z145" s="38" t="s">
        <v>618</v>
      </c>
      <c r="AA145" s="38" t="s">
        <v>61</v>
      </c>
      <c r="AB145" s="109" t="s">
        <v>619</v>
      </c>
      <c r="AC145" s="109" t="s">
        <v>620</v>
      </c>
      <c r="AD145" s="38" t="s">
        <v>621</v>
      </c>
      <c r="AE145" s="109" t="s">
        <v>622</v>
      </c>
      <c r="AF145" s="48">
        <v>8043.2</v>
      </c>
      <c r="AG145" s="48"/>
      <c r="AH145" s="48">
        <v>5652393.2000000002</v>
      </c>
      <c r="AI145" s="38"/>
      <c r="AJ145" s="50">
        <f t="shared" si="63"/>
        <v>0</v>
      </c>
      <c r="AK145" s="50">
        <f t="shared" si="64"/>
        <v>6500000</v>
      </c>
      <c r="AL145" s="43">
        <f t="shared" ref="AL145:AL153" si="74">J145*0.001</f>
        <v>11300</v>
      </c>
      <c r="AM145" s="43"/>
      <c r="AN145" s="43">
        <v>4788700</v>
      </c>
      <c r="AO145" s="43"/>
      <c r="AP145" s="85"/>
      <c r="AQ145" s="51" t="s">
        <v>273</v>
      </c>
      <c r="AR145" s="51"/>
      <c r="AS145" s="51"/>
      <c r="AT145" s="51"/>
      <c r="AU145" s="51"/>
      <c r="AV145" s="51"/>
      <c r="AW145" s="51"/>
      <c r="AX145" s="51"/>
    </row>
    <row r="146" spans="1:50" s="53" customFormat="1" ht="60" hidden="1" customHeight="1" x14ac:dyDescent="0.25">
      <c r="A146" s="36" t="s">
        <v>56</v>
      </c>
      <c r="B146" s="38">
        <v>2015</v>
      </c>
      <c r="C146" s="38" t="s">
        <v>61</v>
      </c>
      <c r="D146" s="37" t="s">
        <v>623</v>
      </c>
      <c r="E146" s="38" t="s">
        <v>89</v>
      </c>
      <c r="F146" s="38" t="s">
        <v>57</v>
      </c>
      <c r="G146" s="142" t="s">
        <v>602</v>
      </c>
      <c r="H146" s="142">
        <v>42522</v>
      </c>
      <c r="I146" s="104">
        <v>23832</v>
      </c>
      <c r="J146" s="48">
        <v>3400000</v>
      </c>
      <c r="K146" s="48">
        <v>3396600</v>
      </c>
      <c r="L146" s="69">
        <v>0</v>
      </c>
      <c r="M146" s="69">
        <v>0</v>
      </c>
      <c r="N146" s="48">
        <v>1698300</v>
      </c>
      <c r="O146" s="48">
        <v>3396600</v>
      </c>
      <c r="P146" s="48">
        <v>1018979.97</v>
      </c>
      <c r="Q146" s="43">
        <f t="shared" si="68"/>
        <v>3400000</v>
      </c>
      <c r="R146" s="43">
        <f t="shared" si="68"/>
        <v>3396600</v>
      </c>
      <c r="S146" s="44">
        <f t="shared" si="69"/>
        <v>3396600</v>
      </c>
      <c r="T146" s="43">
        <f t="shared" si="70"/>
        <v>3396600</v>
      </c>
      <c r="U146" s="44">
        <f t="shared" si="71"/>
        <v>1018979.97</v>
      </c>
      <c r="V146" s="44">
        <f t="shared" si="72"/>
        <v>1018979.97</v>
      </c>
      <c r="W146" s="44">
        <f t="shared" si="73"/>
        <v>1018979.97</v>
      </c>
      <c r="X146" s="111">
        <f t="shared" si="67"/>
        <v>0.2999999911676382</v>
      </c>
      <c r="Y146" s="122">
        <f>W146/T146</f>
        <v>0.2999999911676382</v>
      </c>
      <c r="Z146" s="38" t="s">
        <v>624</v>
      </c>
      <c r="AA146" s="38" t="s">
        <v>61</v>
      </c>
      <c r="AB146" s="38" t="s">
        <v>619</v>
      </c>
      <c r="AC146" s="109" t="s">
        <v>625</v>
      </c>
      <c r="AD146" s="38" t="s">
        <v>621</v>
      </c>
      <c r="AE146" s="109" t="s">
        <v>626</v>
      </c>
      <c r="AF146" s="48">
        <v>2420.08</v>
      </c>
      <c r="AG146" s="48"/>
      <c r="AH146" s="48">
        <v>1700720.08</v>
      </c>
      <c r="AI146" s="38"/>
      <c r="AJ146" s="50">
        <f t="shared" si="63"/>
        <v>0</v>
      </c>
      <c r="AK146" s="50">
        <f t="shared" si="64"/>
        <v>2377620.0300000003</v>
      </c>
      <c r="AL146" s="43">
        <f t="shared" si="74"/>
        <v>3400</v>
      </c>
      <c r="AM146" s="43"/>
      <c r="AN146" s="43">
        <v>0</v>
      </c>
      <c r="AO146" s="43"/>
      <c r="AP146" s="85"/>
      <c r="AQ146" s="51" t="s">
        <v>273</v>
      </c>
      <c r="AR146" s="51"/>
      <c r="AS146" s="51"/>
      <c r="AT146" s="51"/>
      <c r="AU146" s="51"/>
      <c r="AV146" s="51"/>
      <c r="AW146" s="51"/>
      <c r="AX146" s="51"/>
    </row>
    <row r="147" spans="1:50" s="53" customFormat="1" ht="60" hidden="1" customHeight="1" x14ac:dyDescent="0.25">
      <c r="A147" s="36" t="s">
        <v>56</v>
      </c>
      <c r="B147" s="38">
        <v>2015</v>
      </c>
      <c r="C147" s="38" t="s">
        <v>61</v>
      </c>
      <c r="D147" s="37" t="s">
        <v>627</v>
      </c>
      <c r="E147" s="38" t="s">
        <v>89</v>
      </c>
      <c r="F147" s="38" t="s">
        <v>57</v>
      </c>
      <c r="G147" s="121" t="s">
        <v>590</v>
      </c>
      <c r="H147" s="121" t="s">
        <v>591</v>
      </c>
      <c r="I147" s="104">
        <v>23832</v>
      </c>
      <c r="J147" s="48">
        <v>1500000</v>
      </c>
      <c r="K147" s="48">
        <f>1309175.22</f>
        <v>1309175.22</v>
      </c>
      <c r="L147" s="69">
        <v>0</v>
      </c>
      <c r="M147" s="69">
        <v>0</v>
      </c>
      <c r="N147" s="48">
        <v>749250</v>
      </c>
      <c r="O147" s="48">
        <v>1309175.22</v>
      </c>
      <c r="P147" s="48">
        <v>392752.57</v>
      </c>
      <c r="Q147" s="43">
        <f t="shared" si="68"/>
        <v>1500000</v>
      </c>
      <c r="R147" s="43">
        <f t="shared" si="68"/>
        <v>1309175.22</v>
      </c>
      <c r="S147" s="44">
        <f t="shared" si="69"/>
        <v>1309175.22</v>
      </c>
      <c r="T147" s="43">
        <f t="shared" si="70"/>
        <v>1309175.22</v>
      </c>
      <c r="U147" s="44">
        <f t="shared" si="71"/>
        <v>392752.57</v>
      </c>
      <c r="V147" s="44">
        <f t="shared" si="72"/>
        <v>392752.57</v>
      </c>
      <c r="W147" s="44">
        <f t="shared" si="73"/>
        <v>392752.57</v>
      </c>
      <c r="X147" s="111">
        <f t="shared" si="67"/>
        <v>0.30000000305535879</v>
      </c>
      <c r="Y147" s="122">
        <f>W147/T147</f>
        <v>0.30000000305535879</v>
      </c>
      <c r="Z147" s="38" t="s">
        <v>628</v>
      </c>
      <c r="AA147" s="38" t="s">
        <v>61</v>
      </c>
      <c r="AB147" s="38" t="s">
        <v>619</v>
      </c>
      <c r="AC147" s="109" t="s">
        <v>629</v>
      </c>
      <c r="AD147" s="38" t="s">
        <v>621</v>
      </c>
      <c r="AE147" s="109" t="s">
        <v>630</v>
      </c>
      <c r="AF147" s="48">
        <v>1011.71</v>
      </c>
      <c r="AG147" s="48"/>
      <c r="AH147" s="48">
        <v>357509.14</v>
      </c>
      <c r="AI147" s="38"/>
      <c r="AJ147" s="50">
        <f t="shared" si="63"/>
        <v>0</v>
      </c>
      <c r="AK147" s="50">
        <f t="shared" si="64"/>
        <v>916422.64999999991</v>
      </c>
      <c r="AL147" s="43">
        <f t="shared" si="74"/>
        <v>1500</v>
      </c>
      <c r="AM147" s="43"/>
      <c r="AN147" s="43">
        <v>189324.78000000003</v>
      </c>
      <c r="AO147" s="43"/>
      <c r="AP147" s="85"/>
      <c r="AQ147" s="51" t="s">
        <v>273</v>
      </c>
      <c r="AR147" s="51"/>
      <c r="AS147" s="51"/>
      <c r="AT147" s="51"/>
      <c r="AU147" s="51"/>
      <c r="AV147" s="51"/>
      <c r="AW147" s="51"/>
      <c r="AX147" s="51"/>
    </row>
    <row r="148" spans="1:50" s="53" customFormat="1" ht="60" hidden="1" customHeight="1" x14ac:dyDescent="0.25">
      <c r="A148" s="36" t="s">
        <v>56</v>
      </c>
      <c r="B148" s="38">
        <v>2015</v>
      </c>
      <c r="C148" s="38" t="s">
        <v>61</v>
      </c>
      <c r="D148" s="37" t="s">
        <v>631</v>
      </c>
      <c r="E148" s="38" t="s">
        <v>59</v>
      </c>
      <c r="F148" s="38" t="s">
        <v>90</v>
      </c>
      <c r="G148" s="143" t="s">
        <v>602</v>
      </c>
      <c r="H148" s="143">
        <v>42614</v>
      </c>
      <c r="I148" s="104">
        <v>1134842</v>
      </c>
      <c r="J148" s="48">
        <v>16000000</v>
      </c>
      <c r="K148" s="48">
        <f>12928626.35</f>
        <v>12928626.35</v>
      </c>
      <c r="L148" s="69">
        <v>0</v>
      </c>
      <c r="M148" s="69">
        <v>0</v>
      </c>
      <c r="N148" s="48">
        <v>4795200</v>
      </c>
      <c r="O148" s="48">
        <v>12928626.35</v>
      </c>
      <c r="P148" s="48">
        <v>0</v>
      </c>
      <c r="Q148" s="43">
        <f t="shared" si="68"/>
        <v>16000000</v>
      </c>
      <c r="R148" s="43">
        <f t="shared" si="68"/>
        <v>12928626.35</v>
      </c>
      <c r="S148" s="44">
        <f t="shared" si="69"/>
        <v>12928626.35</v>
      </c>
      <c r="T148" s="43">
        <f t="shared" si="70"/>
        <v>12928626.35</v>
      </c>
      <c r="U148" s="44">
        <f t="shared" si="71"/>
        <v>0</v>
      </c>
      <c r="V148" s="44">
        <f t="shared" si="72"/>
        <v>0</v>
      </c>
      <c r="W148" s="44">
        <f t="shared" si="73"/>
        <v>0</v>
      </c>
      <c r="X148" s="111">
        <f t="shared" si="67"/>
        <v>0</v>
      </c>
      <c r="Y148" s="122">
        <f>W148/T148</f>
        <v>0</v>
      </c>
      <c r="Z148" s="38" t="s">
        <v>632</v>
      </c>
      <c r="AA148" s="38" t="s">
        <v>593</v>
      </c>
      <c r="AB148" s="38" t="s">
        <v>604</v>
      </c>
      <c r="AC148" s="109" t="s">
        <v>633</v>
      </c>
      <c r="AD148" s="38" t="s">
        <v>606</v>
      </c>
      <c r="AE148" s="109" t="s">
        <v>634</v>
      </c>
      <c r="AF148" s="48">
        <v>0</v>
      </c>
      <c r="AG148" s="48"/>
      <c r="AH148" s="48">
        <v>4795200</v>
      </c>
      <c r="AI148" s="38"/>
      <c r="AJ148" s="50">
        <f t="shared" si="63"/>
        <v>0</v>
      </c>
      <c r="AK148" s="50">
        <f t="shared" si="64"/>
        <v>12928626.35</v>
      </c>
      <c r="AL148" s="43">
        <f t="shared" si="74"/>
        <v>16000</v>
      </c>
      <c r="AM148" s="43"/>
      <c r="AN148" s="43">
        <v>3055373.6500000004</v>
      </c>
      <c r="AO148" s="43"/>
      <c r="AP148" s="85"/>
      <c r="AQ148" s="51" t="s">
        <v>273</v>
      </c>
      <c r="AR148" s="51"/>
      <c r="AS148" s="51"/>
      <c r="AT148" s="51"/>
      <c r="AU148" s="51"/>
      <c r="AV148" s="51"/>
      <c r="AW148" s="51"/>
      <c r="AX148" s="51"/>
    </row>
    <row r="149" spans="1:50" s="53" customFormat="1" ht="60" hidden="1" customHeight="1" x14ac:dyDescent="0.25">
      <c r="A149" s="36" t="s">
        <v>56</v>
      </c>
      <c r="B149" s="38">
        <v>2015</v>
      </c>
      <c r="C149" s="38" t="s">
        <v>560</v>
      </c>
      <c r="D149" s="37" t="s">
        <v>635</v>
      </c>
      <c r="E149" s="38"/>
      <c r="F149" s="38" t="s">
        <v>108</v>
      </c>
      <c r="G149" s="143"/>
      <c r="H149" s="143"/>
      <c r="I149" s="104"/>
      <c r="J149" s="48">
        <v>200000</v>
      </c>
      <c r="K149" s="48">
        <v>0</v>
      </c>
      <c r="L149" s="69"/>
      <c r="M149" s="69"/>
      <c r="N149" s="48"/>
      <c r="O149" s="48"/>
      <c r="P149" s="48"/>
      <c r="Q149" s="43">
        <f t="shared" si="68"/>
        <v>200000</v>
      </c>
      <c r="R149" s="43">
        <f t="shared" si="68"/>
        <v>0</v>
      </c>
      <c r="S149" s="44">
        <f t="shared" si="69"/>
        <v>0</v>
      </c>
      <c r="T149" s="43">
        <f t="shared" si="70"/>
        <v>0</v>
      </c>
      <c r="U149" s="44">
        <f t="shared" si="71"/>
        <v>0</v>
      </c>
      <c r="V149" s="44">
        <f t="shared" si="72"/>
        <v>0</v>
      </c>
      <c r="W149" s="44">
        <f t="shared" si="73"/>
        <v>0</v>
      </c>
      <c r="X149" s="111"/>
      <c r="Y149" s="122"/>
      <c r="Z149" s="38"/>
      <c r="AA149" s="38"/>
      <c r="AB149" s="38"/>
      <c r="AC149" s="109"/>
      <c r="AD149" s="38"/>
      <c r="AE149" s="109"/>
      <c r="AF149" s="48"/>
      <c r="AG149" s="48"/>
      <c r="AH149" s="48"/>
      <c r="AI149" s="38"/>
      <c r="AJ149" s="50"/>
      <c r="AK149" s="50"/>
      <c r="AL149" s="43">
        <f t="shared" si="74"/>
        <v>200</v>
      </c>
      <c r="AM149" s="43"/>
      <c r="AN149" s="43"/>
      <c r="AO149" s="43"/>
      <c r="AP149" s="85"/>
      <c r="AQ149" s="51"/>
      <c r="AR149" s="51"/>
      <c r="AS149" s="51"/>
      <c r="AT149" s="51"/>
      <c r="AU149" s="51"/>
      <c r="AV149" s="51"/>
      <c r="AW149" s="51"/>
      <c r="AX149" s="51"/>
    </row>
    <row r="150" spans="1:50" s="53" customFormat="1" ht="60" hidden="1" customHeight="1" x14ac:dyDescent="0.25">
      <c r="A150" s="36" t="s">
        <v>56</v>
      </c>
      <c r="B150" s="38">
        <v>2015</v>
      </c>
      <c r="C150" s="38" t="s">
        <v>70</v>
      </c>
      <c r="D150" s="37" t="s">
        <v>636</v>
      </c>
      <c r="E150" s="38" t="s">
        <v>637</v>
      </c>
      <c r="F150" s="38" t="s">
        <v>90</v>
      </c>
      <c r="G150" s="143" t="s">
        <v>602</v>
      </c>
      <c r="H150" s="143">
        <v>42491</v>
      </c>
      <c r="I150" s="104"/>
      <c r="J150" s="48">
        <v>120000</v>
      </c>
      <c r="K150" s="48">
        <f>77149.09</f>
        <v>77149.09</v>
      </c>
      <c r="L150" s="69">
        <v>0</v>
      </c>
      <c r="M150" s="69">
        <v>0</v>
      </c>
      <c r="N150" s="48">
        <v>59940</v>
      </c>
      <c r="O150" s="48">
        <v>77149.09</v>
      </c>
      <c r="P150" s="48">
        <v>0</v>
      </c>
      <c r="Q150" s="43">
        <f t="shared" si="68"/>
        <v>120000</v>
      </c>
      <c r="R150" s="43">
        <f t="shared" si="68"/>
        <v>77149.09</v>
      </c>
      <c r="S150" s="44">
        <f t="shared" si="69"/>
        <v>77149.09</v>
      </c>
      <c r="T150" s="43">
        <f t="shared" si="70"/>
        <v>77149.09</v>
      </c>
      <c r="U150" s="44">
        <f t="shared" si="71"/>
        <v>0</v>
      </c>
      <c r="V150" s="44">
        <f t="shared" si="72"/>
        <v>0</v>
      </c>
      <c r="W150" s="44">
        <f t="shared" si="73"/>
        <v>0</v>
      </c>
      <c r="X150" s="111">
        <f t="shared" si="67"/>
        <v>0</v>
      </c>
      <c r="Y150" s="122">
        <f>W150/T150</f>
        <v>0</v>
      </c>
      <c r="Z150" s="38" t="s">
        <v>638</v>
      </c>
      <c r="AA150" s="38" t="s">
        <v>593</v>
      </c>
      <c r="AB150" s="38" t="s">
        <v>604</v>
      </c>
      <c r="AC150" s="109" t="s">
        <v>639</v>
      </c>
      <c r="AD150" s="38" t="s">
        <v>606</v>
      </c>
      <c r="AE150" s="109" t="s">
        <v>640</v>
      </c>
      <c r="AF150" s="48">
        <v>0</v>
      </c>
      <c r="AG150" s="48"/>
      <c r="AH150" s="48">
        <v>59940</v>
      </c>
      <c r="AI150" s="38"/>
      <c r="AJ150" s="50">
        <f t="shared" si="63"/>
        <v>0</v>
      </c>
      <c r="AK150" s="50">
        <f t="shared" si="64"/>
        <v>77149.09</v>
      </c>
      <c r="AL150" s="43">
        <f t="shared" si="74"/>
        <v>120</v>
      </c>
      <c r="AM150" s="43"/>
      <c r="AN150" s="43">
        <v>42730.91</v>
      </c>
      <c r="AO150" s="43"/>
      <c r="AP150" s="85"/>
      <c r="AQ150" s="51" t="s">
        <v>273</v>
      </c>
      <c r="AR150" s="51"/>
      <c r="AS150" s="51"/>
      <c r="AT150" s="51"/>
      <c r="AU150" s="51"/>
      <c r="AV150" s="51"/>
      <c r="AW150" s="51"/>
      <c r="AX150" s="51"/>
    </row>
    <row r="151" spans="1:50" s="53" customFormat="1" ht="60" hidden="1" customHeight="1" x14ac:dyDescent="0.25">
      <c r="A151" s="36" t="s">
        <v>56</v>
      </c>
      <c r="B151" s="38">
        <v>2015</v>
      </c>
      <c r="C151" s="38" t="s">
        <v>560</v>
      </c>
      <c r="D151" s="37" t="s">
        <v>641</v>
      </c>
      <c r="E151" s="38"/>
      <c r="F151" s="38" t="s">
        <v>108</v>
      </c>
      <c r="G151" s="143"/>
      <c r="H151" s="143"/>
      <c r="I151" s="104"/>
      <c r="J151" s="48">
        <v>2500000</v>
      </c>
      <c r="K151" s="48">
        <v>0</v>
      </c>
      <c r="L151" s="69"/>
      <c r="M151" s="69"/>
      <c r="N151" s="48"/>
      <c r="O151" s="48"/>
      <c r="P151" s="48"/>
      <c r="Q151" s="43">
        <f t="shared" si="68"/>
        <v>2500000</v>
      </c>
      <c r="R151" s="43">
        <f t="shared" si="68"/>
        <v>0</v>
      </c>
      <c r="S151" s="44">
        <f t="shared" si="69"/>
        <v>0</v>
      </c>
      <c r="T151" s="43">
        <f t="shared" si="70"/>
        <v>0</v>
      </c>
      <c r="U151" s="44">
        <f t="shared" si="71"/>
        <v>0</v>
      </c>
      <c r="V151" s="44">
        <f t="shared" si="72"/>
        <v>0</v>
      </c>
      <c r="W151" s="44">
        <f t="shared" si="73"/>
        <v>0</v>
      </c>
      <c r="X151" s="111"/>
      <c r="Y151" s="122"/>
      <c r="Z151" s="38"/>
      <c r="AA151" s="38"/>
      <c r="AB151" s="38"/>
      <c r="AC151" s="109"/>
      <c r="AD151" s="38"/>
      <c r="AE151" s="109"/>
      <c r="AF151" s="48"/>
      <c r="AG151" s="48"/>
      <c r="AH151" s="48"/>
      <c r="AI151" s="38"/>
      <c r="AJ151" s="50"/>
      <c r="AK151" s="50"/>
      <c r="AL151" s="43">
        <f t="shared" si="74"/>
        <v>2500</v>
      </c>
      <c r="AM151" s="43"/>
      <c r="AN151" s="43"/>
      <c r="AO151" s="43"/>
      <c r="AP151" s="85"/>
      <c r="AQ151" s="51"/>
      <c r="AR151" s="51"/>
      <c r="AS151" s="51"/>
      <c r="AT151" s="51"/>
      <c r="AU151" s="51"/>
      <c r="AV151" s="51"/>
      <c r="AW151" s="51"/>
      <c r="AX151" s="51"/>
    </row>
    <row r="152" spans="1:50" s="53" customFormat="1" ht="60" hidden="1" customHeight="1" x14ac:dyDescent="0.25">
      <c r="A152" s="36" t="s">
        <v>56</v>
      </c>
      <c r="B152" s="38">
        <v>2015</v>
      </c>
      <c r="C152" s="38" t="s">
        <v>347</v>
      </c>
      <c r="D152" s="37" t="s">
        <v>642</v>
      </c>
      <c r="E152" s="38" t="s">
        <v>222</v>
      </c>
      <c r="F152" s="38" t="s">
        <v>167</v>
      </c>
      <c r="G152" s="143" t="s">
        <v>602</v>
      </c>
      <c r="H152" s="142">
        <v>42461</v>
      </c>
      <c r="I152" s="104">
        <v>68796</v>
      </c>
      <c r="J152" s="48">
        <v>20175000</v>
      </c>
      <c r="K152" s="48">
        <f>20154825</f>
        <v>20154825</v>
      </c>
      <c r="L152" s="69">
        <v>0</v>
      </c>
      <c r="M152" s="69">
        <v>0</v>
      </c>
      <c r="N152" s="48">
        <v>10077412.5</v>
      </c>
      <c r="O152" s="48">
        <v>20154825</v>
      </c>
      <c r="P152" s="48">
        <v>10077412.5</v>
      </c>
      <c r="Q152" s="43">
        <f t="shared" si="68"/>
        <v>20175000</v>
      </c>
      <c r="R152" s="43">
        <f t="shared" si="68"/>
        <v>20154825</v>
      </c>
      <c r="S152" s="44">
        <f t="shared" si="69"/>
        <v>20154825</v>
      </c>
      <c r="T152" s="43">
        <f t="shared" si="70"/>
        <v>20154825</v>
      </c>
      <c r="U152" s="44">
        <f t="shared" si="71"/>
        <v>10077412.5</v>
      </c>
      <c r="V152" s="44">
        <f t="shared" si="72"/>
        <v>10077412.5</v>
      </c>
      <c r="W152" s="44">
        <f t="shared" si="73"/>
        <v>10077412.5</v>
      </c>
      <c r="X152" s="111">
        <f t="shared" si="67"/>
        <v>0.5</v>
      </c>
      <c r="Y152" s="122">
        <f t="shared" ref="Y152:Y153" si="75">W152/T152</f>
        <v>0.5</v>
      </c>
      <c r="Z152" s="38" t="s">
        <v>643</v>
      </c>
      <c r="AA152" s="38" t="s">
        <v>644</v>
      </c>
      <c r="AB152" s="38" t="s">
        <v>645</v>
      </c>
      <c r="AC152" s="109" t="s">
        <v>646</v>
      </c>
      <c r="AD152" s="38" t="s">
        <v>596</v>
      </c>
      <c r="AE152" s="109" t="s">
        <v>647</v>
      </c>
      <c r="AF152" s="48">
        <v>10.68</v>
      </c>
      <c r="AG152" s="48"/>
      <c r="AH152" s="48">
        <v>10077412.5</v>
      </c>
      <c r="AI152" s="38"/>
      <c r="AJ152" s="50">
        <f t="shared" si="63"/>
        <v>0</v>
      </c>
      <c r="AK152" s="50">
        <f t="shared" si="64"/>
        <v>10077412.5</v>
      </c>
      <c r="AL152" s="43">
        <f t="shared" si="74"/>
        <v>20175</v>
      </c>
      <c r="AM152" s="43"/>
      <c r="AN152" s="43">
        <v>0</v>
      </c>
      <c r="AO152" s="43"/>
      <c r="AP152" s="85"/>
      <c r="AQ152" s="51" t="s">
        <v>273</v>
      </c>
      <c r="AR152" s="51"/>
      <c r="AS152" s="51"/>
      <c r="AT152" s="51"/>
      <c r="AU152" s="51"/>
      <c r="AV152" s="51"/>
      <c r="AW152" s="51"/>
      <c r="AX152" s="51"/>
    </row>
    <row r="153" spans="1:50" s="53" customFormat="1" ht="60" hidden="1" customHeight="1" x14ac:dyDescent="0.25">
      <c r="A153" s="36" t="s">
        <v>56</v>
      </c>
      <c r="B153" s="38">
        <v>2015</v>
      </c>
      <c r="C153" s="38" t="s">
        <v>73</v>
      </c>
      <c r="D153" s="37" t="s">
        <v>648</v>
      </c>
      <c r="E153" s="38"/>
      <c r="F153" s="38" t="s">
        <v>90</v>
      </c>
      <c r="G153" s="143">
        <v>42309</v>
      </c>
      <c r="H153" s="143">
        <v>42644</v>
      </c>
      <c r="I153" s="104">
        <v>12300</v>
      </c>
      <c r="J153" s="48">
        <v>0</v>
      </c>
      <c r="K153" s="48">
        <v>23350000</v>
      </c>
      <c r="L153" s="69">
        <v>0</v>
      </c>
      <c r="M153" s="69">
        <v>0</v>
      </c>
      <c r="N153" s="48">
        <v>6997995</v>
      </c>
      <c r="O153" s="48">
        <v>23326650</v>
      </c>
      <c r="P153" s="48">
        <v>0</v>
      </c>
      <c r="Q153" s="43">
        <f t="shared" si="68"/>
        <v>0</v>
      </c>
      <c r="R153" s="43">
        <f t="shared" si="68"/>
        <v>23350000</v>
      </c>
      <c r="S153" s="44">
        <f t="shared" si="69"/>
        <v>23350000</v>
      </c>
      <c r="T153" s="43">
        <f t="shared" si="70"/>
        <v>23326650</v>
      </c>
      <c r="U153" s="44">
        <f t="shared" si="71"/>
        <v>0</v>
      </c>
      <c r="V153" s="44">
        <f t="shared" si="72"/>
        <v>0</v>
      </c>
      <c r="W153" s="44">
        <f t="shared" si="73"/>
        <v>0</v>
      </c>
      <c r="X153" s="111">
        <f t="shared" si="67"/>
        <v>0</v>
      </c>
      <c r="Y153" s="122">
        <f t="shared" si="75"/>
        <v>0</v>
      </c>
      <c r="Z153" s="38" t="s">
        <v>649</v>
      </c>
      <c r="AA153" s="38" t="s">
        <v>593</v>
      </c>
      <c r="AB153" s="38" t="s">
        <v>604</v>
      </c>
      <c r="AC153" s="38">
        <v>70086628595</v>
      </c>
      <c r="AD153" s="38" t="s">
        <v>650</v>
      </c>
      <c r="AE153" s="109" t="s">
        <v>651</v>
      </c>
      <c r="AF153" s="48">
        <v>257.41000000000003</v>
      </c>
      <c r="AG153" s="48"/>
      <c r="AH153" s="48">
        <v>6998252.4100000001</v>
      </c>
      <c r="AI153" s="38"/>
      <c r="AJ153" s="50"/>
      <c r="AK153" s="50">
        <f t="shared" si="64"/>
        <v>23326650</v>
      </c>
      <c r="AL153" s="43">
        <f t="shared" si="74"/>
        <v>0</v>
      </c>
      <c r="AM153" s="43"/>
      <c r="AN153" s="43">
        <v>0</v>
      </c>
      <c r="AO153" s="43"/>
      <c r="AP153" s="85"/>
      <c r="AQ153" s="51"/>
      <c r="AR153" s="51"/>
      <c r="AS153" s="51"/>
      <c r="AT153" s="51"/>
      <c r="AU153" s="51"/>
      <c r="AV153" s="51"/>
      <c r="AW153" s="51"/>
      <c r="AX153" s="51"/>
    </row>
    <row r="154" spans="1:50" hidden="1" x14ac:dyDescent="0.25">
      <c r="A154" s="135"/>
      <c r="B154" s="136"/>
      <c r="C154" s="2"/>
      <c r="D154" s="2"/>
      <c r="E154" s="2"/>
      <c r="F154" s="2"/>
      <c r="J154" s="137">
        <f>SUBTOTAL(9,J10:J153)</f>
        <v>350000000</v>
      </c>
      <c r="K154" s="137">
        <f>SUBTOTAL(9,K10:K136)</f>
        <v>350000000</v>
      </c>
      <c r="N154" s="137">
        <f t="shared" ref="N154:W154" si="76">SUBTOTAL(9,N10:N136)</f>
        <v>350000000</v>
      </c>
      <c r="O154" s="137">
        <f t="shared" si="76"/>
        <v>338854213.42999995</v>
      </c>
      <c r="P154" s="137">
        <f t="shared" si="76"/>
        <v>290668308.82999998</v>
      </c>
      <c r="Q154" s="137">
        <f t="shared" si="76"/>
        <v>350000000</v>
      </c>
      <c r="R154" s="137">
        <f t="shared" si="76"/>
        <v>350000000</v>
      </c>
      <c r="S154" s="137">
        <f t="shared" si="76"/>
        <v>350000000</v>
      </c>
      <c r="T154" s="137">
        <f t="shared" si="76"/>
        <v>338854213.42999995</v>
      </c>
      <c r="U154" s="137">
        <f t="shared" si="76"/>
        <v>290668308.82999998</v>
      </c>
      <c r="V154" s="137">
        <f t="shared" si="76"/>
        <v>290668308.82999998</v>
      </c>
      <c r="W154" s="137">
        <f t="shared" si="76"/>
        <v>290668308.82999998</v>
      </c>
      <c r="X154" s="138"/>
      <c r="AJ154" s="137">
        <f>SUBTOTAL(9,AJ10:AJ136)</f>
        <v>11145786.57000003</v>
      </c>
      <c r="AK154" s="137">
        <f>SUBTOTAL(9,AK10:AK136)</f>
        <v>48185904.599999994</v>
      </c>
      <c r="AN154" s="137">
        <f>SUBTOTAL(9,AN10:AN136)</f>
        <v>4691713.57</v>
      </c>
      <c r="AO154" s="137">
        <f>SUBTOTAL(9,AO10:AO136)</f>
        <v>183267.51</v>
      </c>
    </row>
    <row r="155" spans="1:50" hidden="1" x14ac:dyDescent="0.25">
      <c r="A155" s="2"/>
      <c r="B155" s="2"/>
      <c r="C155" s="2"/>
      <c r="D155" s="2"/>
      <c r="E155" s="2"/>
      <c r="F155" s="2"/>
      <c r="J155" s="13"/>
      <c r="K155" s="13"/>
      <c r="N155" s="13"/>
      <c r="O155" s="13"/>
      <c r="P155" s="13"/>
      <c r="Q155" s="13"/>
      <c r="R155" s="13"/>
      <c r="S155" s="13"/>
      <c r="T155" s="13"/>
      <c r="U155" s="13"/>
      <c r="V155" s="13"/>
      <c r="W155" s="13"/>
    </row>
    <row r="156" spans="1:50" hidden="1" x14ac:dyDescent="0.25">
      <c r="I156" s="139"/>
      <c r="J156" s="137"/>
      <c r="O156" s="140">
        <f>J154-O154</f>
        <v>11145786.570000052</v>
      </c>
      <c r="P156" s="140">
        <f>O154-P154</f>
        <v>48185904.599999964</v>
      </c>
      <c r="Q156" s="13"/>
    </row>
    <row r="157" spans="1:50" x14ac:dyDescent="0.25">
      <c r="I157" s="139"/>
      <c r="J157" s="137"/>
      <c r="K157" s="137"/>
      <c r="L157" s="141"/>
      <c r="P157" s="137"/>
      <c r="Q157" s="13"/>
    </row>
    <row r="158" spans="1:50" x14ac:dyDescent="0.25">
      <c r="I158" s="139"/>
      <c r="J158" s="137"/>
      <c r="K158" s="137"/>
      <c r="L158" s="141"/>
      <c r="P158" s="137"/>
      <c r="Q158" s="13"/>
    </row>
    <row r="159" spans="1:50" x14ac:dyDescent="0.25">
      <c r="I159" s="139"/>
      <c r="J159" s="137"/>
      <c r="K159" s="137"/>
      <c r="L159" s="141"/>
      <c r="P159" s="137"/>
      <c r="Q159" s="13"/>
    </row>
    <row r="160" spans="1:50" x14ac:dyDescent="0.25">
      <c r="I160" s="139"/>
      <c r="J160" s="137"/>
      <c r="K160" s="137"/>
      <c r="L160" s="141"/>
      <c r="P160" s="137"/>
      <c r="Q160" s="13"/>
    </row>
    <row r="161" spans="9:17" x14ac:dyDescent="0.25">
      <c r="I161" s="139"/>
      <c r="J161" s="137"/>
      <c r="K161" s="137"/>
      <c r="L161" s="141"/>
      <c r="P161" s="137"/>
      <c r="Q161" s="13"/>
    </row>
    <row r="162" spans="9:17" x14ac:dyDescent="0.25">
      <c r="Q162" s="13"/>
    </row>
    <row r="163" spans="9:17" x14ac:dyDescent="0.25">
      <c r="Q163" s="13"/>
    </row>
    <row r="164" spans="9:17" x14ac:dyDescent="0.25">
      <c r="Q164" s="137"/>
    </row>
  </sheetData>
  <sheetProtection password="CB20" sheet="1" objects="1" scenarios="1" autoFilter="0"/>
  <autoFilter ref="A9:AX156">
    <filterColumn colId="0">
      <customFilters>
        <customFilter operator="notEqual" val=" "/>
      </customFilters>
    </filterColumn>
    <filterColumn colId="1">
      <filters>
        <filter val="2012"/>
      </filters>
    </filterColumn>
    <filterColumn colId="37" showButton="0"/>
  </autoFilter>
  <mergeCells count="165">
    <mergeCell ref="A137:A140"/>
    <mergeCell ref="A142:A144"/>
    <mergeCell ref="A115:A117"/>
    <mergeCell ref="B115:B117"/>
    <mergeCell ref="C115:C117"/>
    <mergeCell ref="A118:A120"/>
    <mergeCell ref="B118:B120"/>
    <mergeCell ref="C118:C120"/>
    <mergeCell ref="A100:A103"/>
    <mergeCell ref="B100:B103"/>
    <mergeCell ref="C100:C103"/>
    <mergeCell ref="A111:A113"/>
    <mergeCell ref="B111:B113"/>
    <mergeCell ref="C111:C113"/>
    <mergeCell ref="A92:A94"/>
    <mergeCell ref="B92:B94"/>
    <mergeCell ref="C92:C94"/>
    <mergeCell ref="A96:A99"/>
    <mergeCell ref="B96:B99"/>
    <mergeCell ref="C96:C99"/>
    <mergeCell ref="M84:M85"/>
    <mergeCell ref="N84:N85"/>
    <mergeCell ref="Q84:Q85"/>
    <mergeCell ref="R84:R85"/>
    <mergeCell ref="Z84:Z85"/>
    <mergeCell ref="AA84:AA85"/>
    <mergeCell ref="F84:F85"/>
    <mergeCell ref="G84:G85"/>
    <mergeCell ref="H84:H85"/>
    <mergeCell ref="I84:I85"/>
    <mergeCell ref="J84:J85"/>
    <mergeCell ref="K84:K85"/>
    <mergeCell ref="AF63:AF66"/>
    <mergeCell ref="AG63:AG66"/>
    <mergeCell ref="AH63:AH66"/>
    <mergeCell ref="AO63:AO66"/>
    <mergeCell ref="AF70:AF71"/>
    <mergeCell ref="A84:A85"/>
    <mergeCell ref="B84:B85"/>
    <mergeCell ref="C84:C85"/>
    <mergeCell ref="D84:D85"/>
    <mergeCell ref="E84:E85"/>
    <mergeCell ref="AF39:AF40"/>
    <mergeCell ref="AG39:AG40"/>
    <mergeCell ref="AH39:AH40"/>
    <mergeCell ref="AI39:AI40"/>
    <mergeCell ref="A56:A58"/>
    <mergeCell ref="B56:B58"/>
    <mergeCell ref="C56:C58"/>
    <mergeCell ref="D56:D58"/>
    <mergeCell ref="E56:E58"/>
    <mergeCell ref="Z39:Z40"/>
    <mergeCell ref="AA39:AA40"/>
    <mergeCell ref="AB39:AB40"/>
    <mergeCell ref="AC39:AC40"/>
    <mergeCell ref="AD39:AD40"/>
    <mergeCell ref="AE39:AE40"/>
    <mergeCell ref="W32:W33"/>
    <mergeCell ref="Z32:Z33"/>
    <mergeCell ref="AA32:AA33"/>
    <mergeCell ref="A39:A40"/>
    <mergeCell ref="B39:B40"/>
    <mergeCell ref="C39:C40"/>
    <mergeCell ref="D39:D40"/>
    <mergeCell ref="E39:E40"/>
    <mergeCell ref="F39:F40"/>
    <mergeCell ref="I39:I40"/>
    <mergeCell ref="I32:I33"/>
    <mergeCell ref="O32:O33"/>
    <mergeCell ref="P32:P33"/>
    <mergeCell ref="T32:T33"/>
    <mergeCell ref="U32:U33"/>
    <mergeCell ref="V32:V33"/>
    <mergeCell ref="A32:A33"/>
    <mergeCell ref="B32:B33"/>
    <mergeCell ref="C32:C33"/>
    <mergeCell ref="D32:D33"/>
    <mergeCell ref="E32:E33"/>
    <mergeCell ref="F32:F33"/>
    <mergeCell ref="AC14:AC15"/>
    <mergeCell ref="AD14:AD15"/>
    <mergeCell ref="AE14:AE15"/>
    <mergeCell ref="AI14:AI15"/>
    <mergeCell ref="Z30:Z31"/>
    <mergeCell ref="AA30:AA31"/>
    <mergeCell ref="U14:U15"/>
    <mergeCell ref="V14:V15"/>
    <mergeCell ref="W14:W15"/>
    <mergeCell ref="Z14:Z15"/>
    <mergeCell ref="AA14:AA15"/>
    <mergeCell ref="AB14:AB15"/>
    <mergeCell ref="AH11:AH13"/>
    <mergeCell ref="AI11:AI13"/>
    <mergeCell ref="A14:A15"/>
    <mergeCell ref="B14:B15"/>
    <mergeCell ref="C14:C15"/>
    <mergeCell ref="E14:E15"/>
    <mergeCell ref="F14:F15"/>
    <mergeCell ref="O14:O15"/>
    <mergeCell ref="P14:P15"/>
    <mergeCell ref="T14:T15"/>
    <mergeCell ref="AB11:AB13"/>
    <mergeCell ref="AC11:AC13"/>
    <mergeCell ref="AD11:AD13"/>
    <mergeCell ref="AE11:AE13"/>
    <mergeCell ref="AF11:AF13"/>
    <mergeCell ref="AG11:AG13"/>
    <mergeCell ref="V11:V13"/>
    <mergeCell ref="W11:W13"/>
    <mergeCell ref="X11:X13"/>
    <mergeCell ref="Y11:Y13"/>
    <mergeCell ref="Z11:Z13"/>
    <mergeCell ref="AA11:AA13"/>
    <mergeCell ref="AV8:AV9"/>
    <mergeCell ref="AW8:AW9"/>
    <mergeCell ref="AX8:AX9"/>
    <mergeCell ref="A11:A13"/>
    <mergeCell ref="B11:B13"/>
    <mergeCell ref="C11:C13"/>
    <mergeCell ref="E11:E13"/>
    <mergeCell ref="F11:F13"/>
    <mergeCell ref="T11:T13"/>
    <mergeCell ref="U11:U13"/>
    <mergeCell ref="AP8:AP9"/>
    <mergeCell ref="AQ8:AQ9"/>
    <mergeCell ref="AR8:AR9"/>
    <mergeCell ref="AS8:AS9"/>
    <mergeCell ref="AT8:AT9"/>
    <mergeCell ref="AU8:AU9"/>
    <mergeCell ref="AH8:AH9"/>
    <mergeCell ref="AI8:AI9"/>
    <mergeCell ref="AJ8:AJ9"/>
    <mergeCell ref="AK8:AK9"/>
    <mergeCell ref="AL8:AM9"/>
    <mergeCell ref="AN8:AO8"/>
    <mergeCell ref="AB8:AB9"/>
    <mergeCell ref="AC8:AC9"/>
    <mergeCell ref="AD8:AD9"/>
    <mergeCell ref="AE8:AE9"/>
    <mergeCell ref="AF8:AF9"/>
    <mergeCell ref="AG8:AG9"/>
    <mergeCell ref="M8:M9"/>
    <mergeCell ref="N8:N9"/>
    <mergeCell ref="O8:O9"/>
    <mergeCell ref="P8:P9"/>
    <mergeCell ref="Q8:X8"/>
    <mergeCell ref="Z8:AA8"/>
    <mergeCell ref="G8:G9"/>
    <mergeCell ref="H8:H9"/>
    <mergeCell ref="I8:I9"/>
    <mergeCell ref="J8:J9"/>
    <mergeCell ref="K8:K9"/>
    <mergeCell ref="L8:L9"/>
    <mergeCell ref="A8:A9"/>
    <mergeCell ref="B8:B9"/>
    <mergeCell ref="C8:C9"/>
    <mergeCell ref="D8:D9"/>
    <mergeCell ref="E8:E9"/>
    <mergeCell ref="F8:F9"/>
    <mergeCell ref="N2:P2"/>
    <mergeCell ref="C3:I3"/>
    <mergeCell ref="N3:P3"/>
    <mergeCell ref="C4:E4"/>
    <mergeCell ref="G4:I5"/>
    <mergeCell ref="N4:P4"/>
  </mergeCells>
  <conditionalFormatting sqref="AQ10 AQ134:AQ153 AQ86:AQ92 AQ60:AQ84 AQ41:AQ57">
    <cfRule type="containsText" dxfId="111" priority="25" stopIfTrue="1" operator="containsText" text="DEFINICIÓN">
      <formula>NOT(ISERROR(SEARCH("DEFINICIÓN",AQ10)))</formula>
    </cfRule>
    <cfRule type="containsText" dxfId="110" priority="26" operator="containsText" text="CANCELADA">
      <formula>NOT(ISERROR(SEARCH("CANCELADA",AQ10)))</formula>
    </cfRule>
    <cfRule type="containsText" dxfId="109" priority="27" stopIfTrue="1" operator="containsText" text="EN PROCESO">
      <formula>NOT(ISERROR(SEARCH("EN PROCESO",AQ10)))</formula>
    </cfRule>
    <cfRule type="containsText" dxfId="108" priority="28" operator="containsText" text="TERMINADA">
      <formula>NOT(ISERROR(SEARCH("TERMINADA",AQ10)))</formula>
    </cfRule>
  </conditionalFormatting>
  <conditionalFormatting sqref="AQ11">
    <cfRule type="containsText" dxfId="107" priority="21" stopIfTrue="1" operator="containsText" text="DEFINICIÓN">
      <formula>NOT(ISERROR(SEARCH("DEFINICIÓN",AQ11)))</formula>
    </cfRule>
    <cfRule type="containsText" dxfId="106" priority="22" operator="containsText" text="CANCELADA">
      <formula>NOT(ISERROR(SEARCH("CANCELADA",AQ11)))</formula>
    </cfRule>
    <cfRule type="containsText" dxfId="105" priority="23" stopIfTrue="1" operator="containsText" text="EN PROCESO">
      <formula>NOT(ISERROR(SEARCH("EN PROCESO",AQ11)))</formula>
    </cfRule>
    <cfRule type="containsText" dxfId="104" priority="24" operator="containsText" text="TERMINADA">
      <formula>NOT(ISERROR(SEARCH("TERMINADA",AQ11)))</formula>
    </cfRule>
  </conditionalFormatting>
  <conditionalFormatting sqref="AQ118 AQ34:AQ39 AQ14 AQ16:AQ32 AQ104:AQ111 AQ95:AQ96 AQ100 AQ121:AQ132 AQ114:AQ115">
    <cfRule type="containsText" dxfId="103" priority="17" stopIfTrue="1" operator="containsText" text="DEFINICIÓN">
      <formula>NOT(ISERROR(SEARCH("DEFINICIÓN",AQ14)))</formula>
    </cfRule>
    <cfRule type="containsText" dxfId="102" priority="18" operator="containsText" text="CANCELADA">
      <formula>NOT(ISERROR(SEARCH("CANCELADA",AQ14)))</formula>
    </cfRule>
    <cfRule type="containsText" dxfId="101" priority="19" stopIfTrue="1" operator="containsText" text="EN PROCESO">
      <formula>NOT(ISERROR(SEARCH("EN PROCESO",AQ14)))</formula>
    </cfRule>
    <cfRule type="containsText" dxfId="100" priority="20" operator="containsText" text="TERMINADA">
      <formula>NOT(ISERROR(SEARCH("TERMINADA",AQ14)))</formula>
    </cfRule>
  </conditionalFormatting>
  <conditionalFormatting sqref="AQ59">
    <cfRule type="containsText" dxfId="99" priority="13" stopIfTrue="1" operator="containsText" text="DEFINICIÓN">
      <formula>NOT(ISERROR(SEARCH("DEFINICIÓN",AQ59)))</formula>
    </cfRule>
    <cfRule type="containsText" dxfId="98" priority="14" operator="containsText" text="CANCELADA">
      <formula>NOT(ISERROR(SEARCH("CANCELADA",AQ59)))</formula>
    </cfRule>
    <cfRule type="containsText" dxfId="97" priority="15" stopIfTrue="1" operator="containsText" text="EN PROCESO">
      <formula>NOT(ISERROR(SEARCH("EN PROCESO",AQ59)))</formula>
    </cfRule>
    <cfRule type="containsText" dxfId="96" priority="16" operator="containsText" text="TERMINADA">
      <formula>NOT(ISERROR(SEARCH("TERMINADA",AQ59)))</formula>
    </cfRule>
  </conditionalFormatting>
  <conditionalFormatting sqref="AP89">
    <cfRule type="containsText" dxfId="95" priority="9" stopIfTrue="1" operator="containsText" text="DEFINICIÓN">
      <formula>NOT(ISERROR(SEARCH("DEFINICIÓN",AP89)))</formula>
    </cfRule>
    <cfRule type="containsText" dxfId="94" priority="10" operator="containsText" text="CANCELADA">
      <formula>NOT(ISERROR(SEARCH("CANCELADA",AP89)))</formula>
    </cfRule>
    <cfRule type="containsText" dxfId="93" priority="11" stopIfTrue="1" operator="containsText" text="EN PROCESO">
      <formula>NOT(ISERROR(SEARCH("EN PROCESO",AP89)))</formula>
    </cfRule>
    <cfRule type="containsText" dxfId="92" priority="12" operator="containsText" text="TERMINADA">
      <formula>NOT(ISERROR(SEARCH("TERMINADA",AP89)))</formula>
    </cfRule>
  </conditionalFormatting>
  <conditionalFormatting sqref="AP67">
    <cfRule type="containsText" dxfId="91" priority="5" stopIfTrue="1" operator="containsText" text="DEFINICIÓN">
      <formula>NOT(ISERROR(SEARCH("DEFINICIÓN",AP67)))</formula>
    </cfRule>
    <cfRule type="containsText" dxfId="90" priority="6" operator="containsText" text="CANCELADA">
      <formula>NOT(ISERROR(SEARCH("CANCELADA",AP67)))</formula>
    </cfRule>
    <cfRule type="containsText" dxfId="89" priority="7" stopIfTrue="1" operator="containsText" text="EN PROCESO">
      <formula>NOT(ISERROR(SEARCH("EN PROCESO",AP67)))</formula>
    </cfRule>
    <cfRule type="containsText" dxfId="88" priority="8" operator="containsText" text="TERMINADA">
      <formula>NOT(ISERROR(SEARCH("TERMINADA",AP67)))</formula>
    </cfRule>
  </conditionalFormatting>
  <conditionalFormatting sqref="AQ133">
    <cfRule type="containsText" dxfId="87" priority="1" stopIfTrue="1" operator="containsText" text="DEFINICIÓN">
      <formula>NOT(ISERROR(SEARCH("DEFINICIÓN",AQ133)))</formula>
    </cfRule>
    <cfRule type="containsText" dxfId="86" priority="2" operator="containsText" text="CANCELADA">
      <formula>NOT(ISERROR(SEARCH("CANCELADA",AQ133)))</formula>
    </cfRule>
    <cfRule type="containsText" dxfId="85" priority="3" stopIfTrue="1" operator="containsText" text="EN PROCESO">
      <formula>NOT(ISERROR(SEARCH("EN PROCESO",AQ133)))</formula>
    </cfRule>
    <cfRule type="containsText" dxfId="84" priority="4" operator="containsText" text="TERMINADA">
      <formula>NOT(ISERROR(SEARCH("TERMINADA",AQ133)))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AY164"/>
  <sheetViews>
    <sheetView showGridLines="0" topLeftCell="A7" zoomScale="85" zoomScaleNormal="85" workbookViewId="0">
      <pane xSplit="5" ySplit="3" topLeftCell="F10" activePane="bottomRight" state="frozen"/>
      <selection activeCell="A7" sqref="A7"/>
      <selection pane="topRight" activeCell="F7" sqref="F7"/>
      <selection pane="bottomLeft" activeCell="A10" sqref="A10"/>
      <selection pane="bottomRight" activeCell="D23" sqref="D23"/>
    </sheetView>
  </sheetViews>
  <sheetFormatPr baseColWidth="10" defaultColWidth="11.42578125" defaultRowHeight="15" x14ac:dyDescent="0.25"/>
  <cols>
    <col min="1" max="1" width="9.140625" style="1" customWidth="1"/>
    <col min="2" max="2" width="6.5703125" style="1" customWidth="1"/>
    <col min="3" max="3" width="13.140625" style="1" customWidth="1"/>
    <col min="4" max="4" width="44.28515625" style="1" customWidth="1"/>
    <col min="5" max="5" width="14.85546875" style="1" hidden="1" customWidth="1"/>
    <col min="6" max="6" width="17.28515625" style="1" customWidth="1"/>
    <col min="7" max="7" width="20.85546875" style="1" customWidth="1"/>
    <col min="8" max="8" width="20.7109375" style="1" customWidth="1"/>
    <col min="9" max="9" width="20.5703125" style="1" customWidth="1"/>
    <col min="10" max="10" width="18.42578125" style="1" customWidth="1"/>
    <col min="11" max="11" width="21.140625" style="1" customWidth="1"/>
    <col min="12" max="12" width="21.5703125" style="2" hidden="1" customWidth="1"/>
    <col min="13" max="13" width="21.7109375" style="2" hidden="1" customWidth="1"/>
    <col min="14" max="14" width="18" style="1" customWidth="1"/>
    <col min="15" max="15" width="18.140625" style="1" customWidth="1"/>
    <col min="16" max="16" width="19.7109375" style="1" customWidth="1"/>
    <col min="17" max="19" width="19.42578125" style="1" hidden="1" customWidth="1"/>
    <col min="20" max="20" width="20.7109375" style="1" hidden="1" customWidth="1"/>
    <col min="21" max="21" width="18.42578125" style="1" hidden="1" customWidth="1"/>
    <col min="22" max="23" width="20.7109375" style="1" hidden="1" customWidth="1"/>
    <col min="24" max="25" width="11.42578125" style="1" customWidth="1"/>
    <col min="26" max="26" width="27.28515625" style="1" customWidth="1"/>
    <col min="27" max="27" width="15.85546875" style="1" customWidth="1"/>
    <col min="28" max="28" width="21.42578125" style="1" customWidth="1"/>
    <col min="29" max="29" width="37.42578125" style="1" customWidth="1"/>
    <col min="30" max="30" width="22.7109375" style="1" customWidth="1"/>
    <col min="31" max="31" width="26" style="1" customWidth="1"/>
    <col min="32" max="32" width="18.85546875" style="1" customWidth="1"/>
    <col min="33" max="33" width="19.28515625" style="1" customWidth="1"/>
    <col min="34" max="34" width="24.28515625" style="1" customWidth="1"/>
    <col min="35" max="35" width="66.7109375" style="1" customWidth="1"/>
    <col min="36" max="37" width="16.28515625" style="1" customWidth="1"/>
    <col min="38" max="38" width="14.28515625" style="1" customWidth="1"/>
    <col min="39" max="39" width="31.42578125" style="1" customWidth="1"/>
    <col min="40" max="41" width="17.42578125" style="1" customWidth="1"/>
    <col min="42" max="42" width="16.28515625" style="1" customWidth="1"/>
    <col min="43" max="43" width="16.140625" style="1" customWidth="1"/>
    <col min="44" max="44" width="29.28515625" style="1" customWidth="1"/>
    <col min="45" max="45" width="19.7109375" style="1" hidden="1" customWidth="1"/>
    <col min="46" max="50" width="17.85546875" style="1" customWidth="1"/>
    <col min="51" max="51" width="46.42578125" style="1" customWidth="1"/>
    <col min="52" max="16384" width="11.42578125" style="1"/>
  </cols>
  <sheetData>
    <row r="2" spans="1:50" x14ac:dyDescent="0.25">
      <c r="M2" s="3"/>
      <c r="N2" s="4" t="s">
        <v>0</v>
      </c>
      <c r="O2" s="4"/>
      <c r="P2" s="4"/>
    </row>
    <row r="3" spans="1:50" x14ac:dyDescent="0.25">
      <c r="C3" s="5" t="s">
        <v>1</v>
      </c>
      <c r="D3" s="5"/>
      <c r="E3" s="5"/>
      <c r="F3" s="5"/>
      <c r="G3" s="5"/>
      <c r="H3" s="5"/>
      <c r="I3" s="5"/>
      <c r="J3" s="6"/>
      <c r="K3" s="6"/>
      <c r="L3" s="7"/>
      <c r="M3" s="3"/>
      <c r="N3" s="4" t="s">
        <v>2</v>
      </c>
      <c r="O3" s="4"/>
      <c r="P3" s="4"/>
      <c r="Q3" s="6"/>
      <c r="R3" s="6"/>
      <c r="S3" s="6"/>
      <c r="T3" s="6"/>
      <c r="U3" s="6"/>
      <c r="V3" s="6"/>
      <c r="W3" s="6"/>
      <c r="X3" s="6"/>
      <c r="Y3" s="6"/>
    </row>
    <row r="4" spans="1:50" x14ac:dyDescent="0.25">
      <c r="C4" s="5" t="s">
        <v>3</v>
      </c>
      <c r="D4" s="5"/>
      <c r="E4" s="5"/>
      <c r="G4" s="8" t="s">
        <v>4</v>
      </c>
      <c r="H4" s="8"/>
      <c r="I4" s="8"/>
      <c r="J4" s="9"/>
      <c r="K4" s="9"/>
      <c r="L4" s="10"/>
      <c r="M4" s="3"/>
      <c r="N4" s="4" t="s">
        <v>5</v>
      </c>
      <c r="O4" s="4"/>
      <c r="P4" s="4"/>
      <c r="Q4" s="11"/>
      <c r="R4" s="11"/>
      <c r="S4" s="11"/>
      <c r="T4" s="11"/>
      <c r="U4" s="11"/>
      <c r="V4" s="11"/>
      <c r="W4" s="11"/>
      <c r="X4" s="11"/>
      <c r="Y4" s="11"/>
    </row>
    <row r="5" spans="1:50" x14ac:dyDescent="0.25">
      <c r="C5" s="12" t="s">
        <v>6</v>
      </c>
      <c r="G5" s="8"/>
      <c r="H5" s="8"/>
      <c r="I5" s="8"/>
      <c r="J5" s="9"/>
      <c r="K5" s="9"/>
      <c r="L5" s="10"/>
      <c r="M5" s="10"/>
      <c r="N5" s="9"/>
    </row>
    <row r="6" spans="1:50" x14ac:dyDescent="0.25">
      <c r="C6" s="12"/>
      <c r="K6" s="13"/>
    </row>
    <row r="7" spans="1:50" x14ac:dyDescent="0.25">
      <c r="F7" s="13"/>
      <c r="J7" s="14">
        <f>SUBTOTAL(9,J10:J153)</f>
        <v>350760331</v>
      </c>
      <c r="K7" s="14">
        <f>SUBTOTAL(9,K10:K153)</f>
        <v>350760331</v>
      </c>
      <c r="L7" s="14">
        <f>SUBTOTAL(9,L10:L153)</f>
        <v>0</v>
      </c>
      <c r="M7" s="14">
        <f>SUBTOTAL(9,M10:M153)</f>
        <v>0</v>
      </c>
      <c r="N7" s="14">
        <f>SUBTOTAL(9,N10:N153)</f>
        <v>348860330.94</v>
      </c>
      <c r="O7" s="14">
        <f>SUBTOTAL(9,O10:O153)</f>
        <v>331429454.97000009</v>
      </c>
      <c r="P7" s="14">
        <f>SUBTOTAL(9,P10:P153)</f>
        <v>314027186.37000006</v>
      </c>
    </row>
    <row r="8" spans="1:50" s="27" customFormat="1" ht="16.5" customHeight="1" thickBot="1" x14ac:dyDescent="0.3">
      <c r="A8" s="15" t="s">
        <v>7</v>
      </c>
      <c r="B8" s="16" t="s">
        <v>8</v>
      </c>
      <c r="C8" s="17" t="s">
        <v>9</v>
      </c>
      <c r="D8" s="17" t="s">
        <v>10</v>
      </c>
      <c r="E8" s="17" t="s">
        <v>11</v>
      </c>
      <c r="F8" s="17" t="s">
        <v>12</v>
      </c>
      <c r="G8" s="18" t="s">
        <v>13</v>
      </c>
      <c r="H8" s="15" t="s">
        <v>14</v>
      </c>
      <c r="I8" s="19" t="s">
        <v>15</v>
      </c>
      <c r="J8" s="16" t="s">
        <v>16</v>
      </c>
      <c r="K8" s="16" t="s">
        <v>17</v>
      </c>
      <c r="L8" s="16" t="s">
        <v>18</v>
      </c>
      <c r="M8" s="16" t="s">
        <v>19</v>
      </c>
      <c r="N8" s="16" t="s">
        <v>20</v>
      </c>
      <c r="O8" s="16" t="s">
        <v>21</v>
      </c>
      <c r="P8" s="17" t="s">
        <v>22</v>
      </c>
      <c r="Q8" s="20" t="s">
        <v>23</v>
      </c>
      <c r="R8" s="21"/>
      <c r="S8" s="21"/>
      <c r="T8" s="21"/>
      <c r="U8" s="21"/>
      <c r="V8" s="21"/>
      <c r="W8" s="21"/>
      <c r="X8" s="22"/>
      <c r="Y8" s="23"/>
      <c r="Z8" s="24" t="s">
        <v>24</v>
      </c>
      <c r="AA8" s="24"/>
      <c r="AB8" s="19" t="s">
        <v>25</v>
      </c>
      <c r="AC8" s="25" t="s">
        <v>26</v>
      </c>
      <c r="AD8" s="25" t="s">
        <v>27</v>
      </c>
      <c r="AE8" s="16" t="s">
        <v>28</v>
      </c>
      <c r="AF8" s="16" t="s">
        <v>29</v>
      </c>
      <c r="AG8" s="16" t="s">
        <v>30</v>
      </c>
      <c r="AH8" s="16" t="s">
        <v>31</v>
      </c>
      <c r="AI8" s="25" t="s">
        <v>32</v>
      </c>
      <c r="AJ8" s="26" t="s">
        <v>33</v>
      </c>
      <c r="AK8" s="26" t="s">
        <v>34</v>
      </c>
      <c r="AL8" s="18" t="s">
        <v>35</v>
      </c>
      <c r="AM8" s="15"/>
      <c r="AN8" s="18" t="s">
        <v>36</v>
      </c>
      <c r="AO8" s="15"/>
      <c r="AP8" s="25" t="s">
        <v>37</v>
      </c>
      <c r="AQ8" s="25" t="s">
        <v>37</v>
      </c>
      <c r="AR8" s="25" t="s">
        <v>38</v>
      </c>
      <c r="AS8" s="25" t="s">
        <v>39</v>
      </c>
      <c r="AT8" s="25" t="s">
        <v>40</v>
      </c>
      <c r="AU8" s="25" t="s">
        <v>41</v>
      </c>
      <c r="AV8" s="25" t="s">
        <v>42</v>
      </c>
      <c r="AW8" s="25" t="s">
        <v>43</v>
      </c>
      <c r="AX8" s="25" t="s">
        <v>44</v>
      </c>
    </row>
    <row r="9" spans="1:50" s="27" customFormat="1" ht="31.5" x14ac:dyDescent="0.25">
      <c r="A9" s="15"/>
      <c r="B9" s="17"/>
      <c r="C9" s="17"/>
      <c r="D9" s="17"/>
      <c r="E9" s="17"/>
      <c r="F9" s="17"/>
      <c r="G9" s="18"/>
      <c r="H9" s="15"/>
      <c r="I9" s="28"/>
      <c r="J9" s="29"/>
      <c r="K9" s="16"/>
      <c r="L9" s="16"/>
      <c r="M9" s="16"/>
      <c r="N9" s="16"/>
      <c r="O9" s="29"/>
      <c r="P9" s="17"/>
      <c r="Q9" s="30" t="s">
        <v>45</v>
      </c>
      <c r="R9" s="30" t="s">
        <v>46</v>
      </c>
      <c r="S9" s="30" t="s">
        <v>47</v>
      </c>
      <c r="T9" s="30" t="s">
        <v>48</v>
      </c>
      <c r="U9" s="30" t="s">
        <v>49</v>
      </c>
      <c r="V9" s="30" t="s">
        <v>22</v>
      </c>
      <c r="W9" s="30" t="s">
        <v>50</v>
      </c>
      <c r="X9" s="30" t="s">
        <v>51</v>
      </c>
      <c r="Y9" s="30" t="s">
        <v>52</v>
      </c>
      <c r="Z9" s="31" t="s">
        <v>53</v>
      </c>
      <c r="AA9" s="31" t="s">
        <v>9</v>
      </c>
      <c r="AB9" s="28"/>
      <c r="AC9" s="32"/>
      <c r="AD9" s="32"/>
      <c r="AE9" s="16"/>
      <c r="AF9" s="16"/>
      <c r="AG9" s="16"/>
      <c r="AH9" s="16"/>
      <c r="AI9" s="32"/>
      <c r="AJ9" s="33"/>
      <c r="AK9" s="33"/>
      <c r="AL9" s="18"/>
      <c r="AM9" s="15"/>
      <c r="AN9" s="34" t="s">
        <v>54</v>
      </c>
      <c r="AO9" s="35" t="s">
        <v>55</v>
      </c>
      <c r="AP9" s="32"/>
      <c r="AQ9" s="32"/>
      <c r="AR9" s="32"/>
      <c r="AS9" s="32"/>
      <c r="AT9" s="32"/>
      <c r="AU9" s="32"/>
      <c r="AV9" s="32"/>
      <c r="AW9" s="32"/>
      <c r="AX9" s="32"/>
    </row>
    <row r="10" spans="1:50" s="53" customFormat="1" ht="55.5" hidden="1" customHeight="1" x14ac:dyDescent="0.25">
      <c r="A10" s="36" t="s">
        <v>56</v>
      </c>
      <c r="B10" s="36">
        <v>2008</v>
      </c>
      <c r="C10" s="36" t="s">
        <v>57</v>
      </c>
      <c r="D10" s="37" t="s">
        <v>58</v>
      </c>
      <c r="E10" s="38" t="s">
        <v>59</v>
      </c>
      <c r="F10" s="38" t="s">
        <v>57</v>
      </c>
      <c r="G10" s="39">
        <v>39664</v>
      </c>
      <c r="H10" s="39">
        <v>41120</v>
      </c>
      <c r="I10" s="40"/>
      <c r="J10" s="41">
        <v>180000000</v>
      </c>
      <c r="K10" s="41">
        <v>180000000</v>
      </c>
      <c r="L10" s="42">
        <v>0</v>
      </c>
      <c r="M10" s="42"/>
      <c r="N10" s="41">
        <v>180000000</v>
      </c>
      <c r="O10" s="41">
        <v>180000000</v>
      </c>
      <c r="P10" s="41">
        <v>180000000</v>
      </c>
      <c r="Q10" s="43">
        <f t="shared" ref="Q10:R39" si="0">J10</f>
        <v>180000000</v>
      </c>
      <c r="R10" s="43">
        <f t="shared" si="0"/>
        <v>180000000</v>
      </c>
      <c r="S10" s="44">
        <f t="shared" ref="S10" si="1">R10</f>
        <v>180000000</v>
      </c>
      <c r="T10" s="43">
        <f>O10</f>
        <v>180000000</v>
      </c>
      <c r="U10" s="44">
        <f t="shared" ref="U10" si="2">V10</f>
        <v>180000000</v>
      </c>
      <c r="V10" s="44">
        <f>P10</f>
        <v>180000000</v>
      </c>
      <c r="W10" s="43">
        <f t="shared" ref="W10" si="3">V10</f>
        <v>180000000</v>
      </c>
      <c r="X10" s="46">
        <v>1</v>
      </c>
      <c r="Y10" s="46">
        <v>1</v>
      </c>
      <c r="Z10" s="36" t="s">
        <v>60</v>
      </c>
      <c r="AA10" s="36" t="s">
        <v>61</v>
      </c>
      <c r="AB10" s="36" t="s">
        <v>62</v>
      </c>
      <c r="AC10" s="47" t="s">
        <v>63</v>
      </c>
      <c r="AD10" s="47" t="s">
        <v>64</v>
      </c>
      <c r="AE10" s="47" t="s">
        <v>65</v>
      </c>
      <c r="AF10" s="48">
        <f>6962918.98</f>
        <v>6962918.9800000004</v>
      </c>
      <c r="AG10" s="48">
        <v>4796187.42</v>
      </c>
      <c r="AH10" s="48">
        <f>AF10-AG10</f>
        <v>2166731.5600000005</v>
      </c>
      <c r="AI10" s="49" t="s">
        <v>66</v>
      </c>
      <c r="AJ10" s="50">
        <f>K10-O10</f>
        <v>0</v>
      </c>
      <c r="AK10" s="50">
        <f>O10-P10</f>
        <v>0</v>
      </c>
      <c r="AL10" s="49"/>
      <c r="AM10" s="49"/>
      <c r="AN10" s="49"/>
      <c r="AO10" s="43">
        <v>6604</v>
      </c>
      <c r="AP10" s="49" t="s">
        <v>67</v>
      </c>
      <c r="AQ10" s="51" t="s">
        <v>67</v>
      </c>
      <c r="AR10" s="51" t="s">
        <v>68</v>
      </c>
      <c r="AS10" s="51"/>
      <c r="AT10" s="52" t="s">
        <v>69</v>
      </c>
      <c r="AU10" s="52" t="s">
        <v>69</v>
      </c>
      <c r="AV10" s="51"/>
      <c r="AW10" s="51"/>
      <c r="AX10" s="51"/>
    </row>
    <row r="11" spans="1:50" s="64" customFormat="1" ht="60" hidden="1" customHeight="1" x14ac:dyDescent="0.25">
      <c r="A11" s="54" t="s">
        <v>56</v>
      </c>
      <c r="B11" s="54">
        <v>2008</v>
      </c>
      <c r="C11" s="55" t="s">
        <v>70</v>
      </c>
      <c r="D11" s="37" t="s">
        <v>71</v>
      </c>
      <c r="E11" s="55" t="s">
        <v>59</v>
      </c>
      <c r="F11" s="56" t="s">
        <v>70</v>
      </c>
      <c r="G11" s="39">
        <v>39734</v>
      </c>
      <c r="H11" s="39">
        <v>40098</v>
      </c>
      <c r="I11" s="57"/>
      <c r="J11" s="41">
        <v>70000000</v>
      </c>
      <c r="K11" s="41">
        <f>J11+L11+M11</f>
        <v>87996066.019999996</v>
      </c>
      <c r="L11" s="42"/>
      <c r="M11" s="42">
        <f>M12+M13</f>
        <v>17996066.02</v>
      </c>
      <c r="N11" s="41">
        <v>70000000</v>
      </c>
      <c r="O11" s="41">
        <v>87996066.019999996</v>
      </c>
      <c r="P11" s="48">
        <v>87996066.019999996</v>
      </c>
      <c r="Q11" s="44">
        <f t="shared" si="0"/>
        <v>70000000</v>
      </c>
      <c r="R11" s="43">
        <f t="shared" si="0"/>
        <v>87996066.019999996</v>
      </c>
      <c r="S11" s="44">
        <f t="shared" ref="S11:T26" si="4">N11</f>
        <v>70000000</v>
      </c>
      <c r="T11" s="58">
        <f>O11</f>
        <v>87996066.019999996</v>
      </c>
      <c r="U11" s="58">
        <f>V11</f>
        <v>87996066.019999996</v>
      </c>
      <c r="V11" s="58">
        <f>P11</f>
        <v>87996066.019999996</v>
      </c>
      <c r="W11" s="58">
        <f>V11</f>
        <v>87996066.019999996</v>
      </c>
      <c r="X11" s="59">
        <v>1</v>
      </c>
      <c r="Y11" s="59">
        <v>1</v>
      </c>
      <c r="Z11" s="54" t="s">
        <v>72</v>
      </c>
      <c r="AA11" s="55" t="s">
        <v>73</v>
      </c>
      <c r="AB11" s="60" t="s">
        <v>74</v>
      </c>
      <c r="AC11" s="61">
        <v>33716300101</v>
      </c>
      <c r="AD11" s="60" t="s">
        <v>64</v>
      </c>
      <c r="AE11" s="60" t="s">
        <v>75</v>
      </c>
      <c r="AF11" s="62">
        <v>0</v>
      </c>
      <c r="AG11" s="62">
        <v>0</v>
      </c>
      <c r="AH11" s="62">
        <v>0</v>
      </c>
      <c r="AI11" s="63" t="s">
        <v>76</v>
      </c>
      <c r="AJ11" s="50">
        <f>K11-O11</f>
        <v>0</v>
      </c>
      <c r="AK11" s="50">
        <f>O11-P11</f>
        <v>0</v>
      </c>
      <c r="AL11" s="43"/>
      <c r="AM11" s="43"/>
      <c r="AN11" s="43"/>
      <c r="AO11" s="43"/>
      <c r="AP11" s="51" t="s">
        <v>67</v>
      </c>
      <c r="AQ11" s="51" t="s">
        <v>67</v>
      </c>
      <c r="AR11" s="51" t="s">
        <v>68</v>
      </c>
      <c r="AS11" s="51"/>
      <c r="AT11" s="52" t="s">
        <v>69</v>
      </c>
      <c r="AU11" s="52" t="s">
        <v>69</v>
      </c>
      <c r="AV11" s="51"/>
      <c r="AW11" s="51"/>
      <c r="AX11" s="51"/>
    </row>
    <row r="12" spans="1:50" s="64" customFormat="1" ht="60" hidden="1" customHeight="1" x14ac:dyDescent="0.25">
      <c r="A12" s="65"/>
      <c r="B12" s="65"/>
      <c r="C12" s="66"/>
      <c r="D12" s="67" t="s">
        <v>77</v>
      </c>
      <c r="E12" s="66"/>
      <c r="F12" s="56"/>
      <c r="G12" s="68"/>
      <c r="H12" s="68"/>
      <c r="I12" s="57"/>
      <c r="J12" s="42"/>
      <c r="K12" s="42"/>
      <c r="L12" s="42"/>
      <c r="M12" s="42">
        <v>16986850.02</v>
      </c>
      <c r="N12" s="42">
        <v>16986850.02</v>
      </c>
      <c r="O12" s="69"/>
      <c r="P12" s="69"/>
      <c r="Q12" s="70">
        <f t="shared" si="0"/>
        <v>0</v>
      </c>
      <c r="R12" s="70">
        <f t="shared" ref="R12:R40" si="5">M12</f>
        <v>16986850.02</v>
      </c>
      <c r="S12" s="70">
        <f t="shared" si="4"/>
        <v>16986850.02</v>
      </c>
      <c r="T12" s="71"/>
      <c r="U12" s="71"/>
      <c r="V12" s="71"/>
      <c r="W12" s="71"/>
      <c r="X12" s="72"/>
      <c r="Y12" s="72"/>
      <c r="Z12" s="65"/>
      <c r="AA12" s="66"/>
      <c r="AB12" s="73"/>
      <c r="AC12" s="74"/>
      <c r="AD12" s="73"/>
      <c r="AE12" s="73"/>
      <c r="AF12" s="75"/>
      <c r="AG12" s="75"/>
      <c r="AH12" s="75"/>
      <c r="AI12" s="63"/>
      <c r="AJ12" s="49"/>
      <c r="AK12" s="49"/>
      <c r="AL12" s="49"/>
      <c r="AM12" s="49"/>
      <c r="AN12" s="49"/>
      <c r="AO12" s="49"/>
      <c r="AP12" s="76"/>
      <c r="AQ12" s="76"/>
      <c r="AR12" s="51"/>
      <c r="AS12" s="51"/>
      <c r="AT12" s="51"/>
      <c r="AU12" s="51"/>
      <c r="AV12" s="51"/>
      <c r="AW12" s="51"/>
      <c r="AX12" s="51"/>
    </row>
    <row r="13" spans="1:50" s="64" customFormat="1" ht="60" hidden="1" customHeight="1" x14ac:dyDescent="0.25">
      <c r="A13" s="65"/>
      <c r="B13" s="65"/>
      <c r="C13" s="66"/>
      <c r="D13" s="67" t="s">
        <v>78</v>
      </c>
      <c r="E13" s="66"/>
      <c r="F13" s="56"/>
      <c r="G13" s="68"/>
      <c r="H13" s="68"/>
      <c r="I13" s="57"/>
      <c r="J13" s="42"/>
      <c r="K13" s="42"/>
      <c r="L13" s="42"/>
      <c r="M13" s="42">
        <v>1009216</v>
      </c>
      <c r="N13" s="42">
        <v>1009216</v>
      </c>
      <c r="O13" s="69"/>
      <c r="P13" s="69"/>
      <c r="Q13" s="70">
        <f t="shared" si="0"/>
        <v>0</v>
      </c>
      <c r="R13" s="70">
        <f t="shared" si="5"/>
        <v>1009216</v>
      </c>
      <c r="S13" s="70">
        <f t="shared" si="4"/>
        <v>1009216</v>
      </c>
      <c r="T13" s="71"/>
      <c r="U13" s="71"/>
      <c r="V13" s="71"/>
      <c r="W13" s="71"/>
      <c r="X13" s="72"/>
      <c r="Y13" s="72"/>
      <c r="Z13" s="65"/>
      <c r="AA13" s="66"/>
      <c r="AB13" s="73"/>
      <c r="AC13" s="74"/>
      <c r="AD13" s="73"/>
      <c r="AE13" s="73"/>
      <c r="AF13" s="75"/>
      <c r="AG13" s="75"/>
      <c r="AH13" s="75"/>
      <c r="AI13" s="63"/>
      <c r="AJ13" s="49"/>
      <c r="AK13" s="49"/>
      <c r="AL13" s="49"/>
      <c r="AM13" s="49"/>
      <c r="AN13" s="49"/>
      <c r="AO13" s="49"/>
      <c r="AP13" s="76"/>
      <c r="AQ13" s="76"/>
      <c r="AR13" s="51"/>
      <c r="AS13" s="51"/>
      <c r="AT13" s="51"/>
      <c r="AU13" s="51"/>
      <c r="AV13" s="51"/>
      <c r="AW13" s="51"/>
      <c r="AX13" s="51"/>
    </row>
    <row r="14" spans="1:50" s="53" customFormat="1" ht="30" hidden="1" customHeight="1" x14ac:dyDescent="0.25">
      <c r="A14" s="54" t="s">
        <v>56</v>
      </c>
      <c r="B14" s="54">
        <v>2008</v>
      </c>
      <c r="C14" s="54" t="s">
        <v>57</v>
      </c>
      <c r="D14" s="37" t="s">
        <v>79</v>
      </c>
      <c r="E14" s="55" t="s">
        <v>59</v>
      </c>
      <c r="F14" s="56" t="s">
        <v>80</v>
      </c>
      <c r="G14" s="39">
        <v>40391</v>
      </c>
      <c r="H14" s="39">
        <v>41122</v>
      </c>
      <c r="I14" s="77"/>
      <c r="J14" s="41">
        <v>20000000</v>
      </c>
      <c r="K14" s="41">
        <f>J14+L14+M14</f>
        <v>20750000</v>
      </c>
      <c r="L14" s="42"/>
      <c r="M14" s="42">
        <f>M15</f>
        <v>750000</v>
      </c>
      <c r="N14" s="41">
        <f>K14</f>
        <v>20750000</v>
      </c>
      <c r="O14" s="78">
        <v>20750000</v>
      </c>
      <c r="P14" s="62">
        <v>20750000</v>
      </c>
      <c r="Q14" s="44">
        <f t="shared" si="0"/>
        <v>20000000</v>
      </c>
      <c r="R14" s="43">
        <f t="shared" si="0"/>
        <v>20750000</v>
      </c>
      <c r="S14" s="44">
        <f t="shared" si="4"/>
        <v>20750000</v>
      </c>
      <c r="T14" s="58">
        <f>O14</f>
        <v>20750000</v>
      </c>
      <c r="U14" s="58">
        <f>V14</f>
        <v>20750000</v>
      </c>
      <c r="V14" s="62">
        <f>P14</f>
        <v>20750000</v>
      </c>
      <c r="W14" s="58">
        <f>V14</f>
        <v>20750000</v>
      </c>
      <c r="X14" s="46">
        <v>1</v>
      </c>
      <c r="Y14" s="46">
        <v>1</v>
      </c>
      <c r="Z14" s="55" t="s">
        <v>81</v>
      </c>
      <c r="AA14" s="55" t="s">
        <v>61</v>
      </c>
      <c r="AB14" s="55" t="s">
        <v>80</v>
      </c>
      <c r="AC14" s="55" t="s">
        <v>82</v>
      </c>
      <c r="AD14" s="55" t="s">
        <v>83</v>
      </c>
      <c r="AE14" s="55" t="s">
        <v>84</v>
      </c>
      <c r="AF14" s="48"/>
      <c r="AG14" s="48"/>
      <c r="AH14" s="48">
        <v>0</v>
      </c>
      <c r="AI14" s="55" t="s">
        <v>85</v>
      </c>
      <c r="AJ14" s="50">
        <f>K14-O14</f>
        <v>0</v>
      </c>
      <c r="AK14" s="50">
        <f>O14-P14</f>
        <v>0</v>
      </c>
      <c r="AL14" s="43"/>
      <c r="AM14" s="43"/>
      <c r="AN14" s="43"/>
      <c r="AO14" s="43"/>
      <c r="AP14" s="51" t="s">
        <v>67</v>
      </c>
      <c r="AQ14" s="51" t="s">
        <v>67</v>
      </c>
      <c r="AR14" s="51" t="s">
        <v>68</v>
      </c>
      <c r="AS14" s="51"/>
      <c r="AT14" s="52" t="s">
        <v>69</v>
      </c>
      <c r="AU14" s="52" t="s">
        <v>69</v>
      </c>
      <c r="AV14" s="51"/>
      <c r="AW14" s="51"/>
      <c r="AX14" s="51"/>
    </row>
    <row r="15" spans="1:50" s="53" customFormat="1" ht="57.75" hidden="1" customHeight="1" x14ac:dyDescent="0.25">
      <c r="A15" s="65"/>
      <c r="B15" s="79"/>
      <c r="C15" s="65"/>
      <c r="D15" s="67" t="s">
        <v>86</v>
      </c>
      <c r="E15" s="66"/>
      <c r="F15" s="80"/>
      <c r="G15" s="81"/>
      <c r="H15" s="81"/>
      <c r="I15" s="81"/>
      <c r="J15" s="42"/>
      <c r="K15" s="42"/>
      <c r="L15" s="42"/>
      <c r="M15" s="42">
        <v>750000</v>
      </c>
      <c r="N15" s="42">
        <v>750000</v>
      </c>
      <c r="O15" s="82"/>
      <c r="P15" s="75"/>
      <c r="Q15" s="70">
        <f t="shared" si="0"/>
        <v>0</v>
      </c>
      <c r="R15" s="70">
        <f t="shared" si="5"/>
        <v>750000</v>
      </c>
      <c r="S15" s="70">
        <f t="shared" si="4"/>
        <v>750000</v>
      </c>
      <c r="T15" s="71"/>
      <c r="U15" s="71"/>
      <c r="V15" s="75"/>
      <c r="W15" s="71"/>
      <c r="X15" s="83">
        <v>1</v>
      </c>
      <c r="Y15" s="83">
        <v>1</v>
      </c>
      <c r="Z15" s="66"/>
      <c r="AA15" s="66"/>
      <c r="AB15" s="66"/>
      <c r="AC15" s="66"/>
      <c r="AD15" s="66"/>
      <c r="AE15" s="66"/>
      <c r="AF15" s="69"/>
      <c r="AG15" s="69"/>
      <c r="AH15" s="69"/>
      <c r="AI15" s="66"/>
      <c r="AJ15" s="84"/>
      <c r="AK15" s="84"/>
      <c r="AL15" s="43"/>
      <c r="AM15" s="43"/>
      <c r="AN15" s="43"/>
      <c r="AO15" s="43"/>
      <c r="AP15" s="85"/>
      <c r="AQ15" s="85"/>
      <c r="AR15" s="51"/>
      <c r="AS15" s="51"/>
      <c r="AT15" s="51"/>
      <c r="AU15" s="51"/>
      <c r="AV15" s="51"/>
      <c r="AW15" s="51"/>
      <c r="AX15" s="51"/>
    </row>
    <row r="16" spans="1:50" s="53" customFormat="1" ht="54.75" hidden="1" customHeight="1" x14ac:dyDescent="0.25">
      <c r="A16" s="36" t="s">
        <v>56</v>
      </c>
      <c r="B16" s="36">
        <v>2008</v>
      </c>
      <c r="C16" s="38" t="s">
        <v>87</v>
      </c>
      <c r="D16" s="37" t="s">
        <v>88</v>
      </c>
      <c r="E16" s="38" t="s">
        <v>89</v>
      </c>
      <c r="F16" s="68" t="s">
        <v>90</v>
      </c>
      <c r="G16" s="39">
        <v>39769</v>
      </c>
      <c r="H16" s="39">
        <v>40920</v>
      </c>
      <c r="I16" s="86" t="s">
        <v>91</v>
      </c>
      <c r="J16" s="41">
        <v>10000000</v>
      </c>
      <c r="K16" s="41">
        <f>J16+L16+M16</f>
        <v>10000000</v>
      </c>
      <c r="L16" s="42"/>
      <c r="M16" s="42">
        <v>0</v>
      </c>
      <c r="N16" s="41">
        <v>10000000</v>
      </c>
      <c r="O16" s="41">
        <v>10000000</v>
      </c>
      <c r="P16" s="41">
        <v>9809538.5499999989</v>
      </c>
      <c r="Q16" s="44">
        <f t="shared" si="0"/>
        <v>10000000</v>
      </c>
      <c r="R16" s="43">
        <f t="shared" si="0"/>
        <v>10000000</v>
      </c>
      <c r="S16" s="44">
        <f t="shared" si="4"/>
        <v>10000000</v>
      </c>
      <c r="T16" s="44">
        <f t="shared" si="4"/>
        <v>10000000</v>
      </c>
      <c r="U16" s="44">
        <f t="shared" ref="U16:U26" si="6">V16</f>
        <v>9809538.5499999989</v>
      </c>
      <c r="V16" s="44">
        <f t="shared" ref="V16:V31" si="7">P16</f>
        <v>9809538.5499999989</v>
      </c>
      <c r="W16" s="44">
        <f>V16</f>
        <v>9809538.5499999989</v>
      </c>
      <c r="X16" s="46">
        <v>1</v>
      </c>
      <c r="Y16" s="46">
        <v>1</v>
      </c>
      <c r="Z16" s="36" t="s">
        <v>92</v>
      </c>
      <c r="AA16" s="38" t="s">
        <v>93</v>
      </c>
      <c r="AB16" s="38" t="s">
        <v>94</v>
      </c>
      <c r="AC16" s="38" t="s">
        <v>95</v>
      </c>
      <c r="AD16" s="38" t="s">
        <v>96</v>
      </c>
      <c r="AE16" s="38" t="s">
        <v>97</v>
      </c>
      <c r="AF16" s="48"/>
      <c r="AG16" s="48"/>
      <c r="AH16" s="48">
        <v>190013.97</v>
      </c>
      <c r="AI16" s="38" t="s">
        <v>98</v>
      </c>
      <c r="AJ16" s="50">
        <f t="shared" ref="AJ16:AJ32" si="8">K16-O16</f>
        <v>0</v>
      </c>
      <c r="AK16" s="50">
        <f t="shared" ref="AK16:AK32" si="9">O16-P16</f>
        <v>190461.45000000112</v>
      </c>
      <c r="AL16" s="43"/>
      <c r="AM16" s="43"/>
      <c r="AN16" s="43">
        <v>190461.45</v>
      </c>
      <c r="AO16" s="43">
        <v>531.59</v>
      </c>
      <c r="AP16" s="51" t="s">
        <v>67</v>
      </c>
      <c r="AQ16" s="51" t="s">
        <v>67</v>
      </c>
      <c r="AR16" s="51" t="s">
        <v>68</v>
      </c>
      <c r="AS16" s="51"/>
      <c r="AT16" s="52" t="s">
        <v>69</v>
      </c>
      <c r="AU16" s="52" t="s">
        <v>69</v>
      </c>
      <c r="AV16" s="51"/>
      <c r="AW16" s="51"/>
      <c r="AX16" s="51"/>
    </row>
    <row r="17" spans="1:51" s="53" customFormat="1" ht="54" hidden="1" customHeight="1" x14ac:dyDescent="0.25">
      <c r="A17" s="36" t="s">
        <v>56</v>
      </c>
      <c r="B17" s="36">
        <v>2008</v>
      </c>
      <c r="C17" s="38" t="s">
        <v>70</v>
      </c>
      <c r="D17" s="37" t="s">
        <v>99</v>
      </c>
      <c r="E17" s="38" t="s">
        <v>59</v>
      </c>
      <c r="F17" s="38" t="s">
        <v>100</v>
      </c>
      <c r="G17" s="38"/>
      <c r="H17" s="38"/>
      <c r="I17" s="40"/>
      <c r="J17" s="48">
        <v>10000000</v>
      </c>
      <c r="K17" s="41">
        <f>J17+L17+M17</f>
        <v>9250000</v>
      </c>
      <c r="L17" s="69">
        <v>-750000</v>
      </c>
      <c r="M17" s="42"/>
      <c r="N17" s="48">
        <v>9250000</v>
      </c>
      <c r="O17" s="48">
        <v>8960060.9700000007</v>
      </c>
      <c r="P17" s="48">
        <v>8960060.9700000007</v>
      </c>
      <c r="Q17" s="44">
        <f t="shared" si="0"/>
        <v>10000000</v>
      </c>
      <c r="R17" s="43">
        <f t="shared" si="0"/>
        <v>9250000</v>
      </c>
      <c r="S17" s="44">
        <f t="shared" si="4"/>
        <v>9250000</v>
      </c>
      <c r="T17" s="44">
        <f t="shared" si="4"/>
        <v>8960060.9700000007</v>
      </c>
      <c r="U17" s="44">
        <f t="shared" si="6"/>
        <v>8960060.9700000007</v>
      </c>
      <c r="V17" s="44">
        <f t="shared" si="7"/>
        <v>8960060.9700000007</v>
      </c>
      <c r="W17" s="44">
        <f>V17</f>
        <v>8960060.9700000007</v>
      </c>
      <c r="X17" s="46">
        <v>1</v>
      </c>
      <c r="Y17" s="46">
        <v>1</v>
      </c>
      <c r="Z17" s="36" t="s">
        <v>101</v>
      </c>
      <c r="AA17" s="38" t="s">
        <v>73</v>
      </c>
      <c r="AB17" s="38" t="s">
        <v>102</v>
      </c>
      <c r="AC17" s="38" t="s">
        <v>103</v>
      </c>
      <c r="AD17" s="38" t="s">
        <v>104</v>
      </c>
      <c r="AE17" s="87">
        <v>1.42376550232496E+16</v>
      </c>
      <c r="AF17" s="48"/>
      <c r="AG17" s="48"/>
      <c r="AH17" s="48">
        <v>122770.52999999998</v>
      </c>
      <c r="AI17" s="38" t="s">
        <v>105</v>
      </c>
      <c r="AJ17" s="50">
        <f t="shared" si="8"/>
        <v>289939.02999999933</v>
      </c>
      <c r="AK17" s="50">
        <f t="shared" si="9"/>
        <v>0</v>
      </c>
      <c r="AL17" s="43"/>
      <c r="AM17" s="43"/>
      <c r="AN17" s="43"/>
      <c r="AO17" s="43"/>
      <c r="AP17" s="51" t="s">
        <v>67</v>
      </c>
      <c r="AQ17" s="51" t="s">
        <v>67</v>
      </c>
      <c r="AR17" s="51" t="s">
        <v>68</v>
      </c>
      <c r="AS17" s="51"/>
      <c r="AT17" s="52" t="s">
        <v>69</v>
      </c>
      <c r="AU17" s="52" t="s">
        <v>69</v>
      </c>
      <c r="AV17" s="51"/>
      <c r="AW17" s="51"/>
      <c r="AX17" s="51"/>
    </row>
    <row r="18" spans="1:51" s="53" customFormat="1" ht="90" hidden="1" x14ac:dyDescent="0.25">
      <c r="A18" s="36" t="s">
        <v>56</v>
      </c>
      <c r="B18" s="36">
        <v>2008</v>
      </c>
      <c r="C18" s="38" t="s">
        <v>106</v>
      </c>
      <c r="D18" s="37" t="s">
        <v>107</v>
      </c>
      <c r="E18" s="38" t="s">
        <v>89</v>
      </c>
      <c r="F18" s="38" t="s">
        <v>108</v>
      </c>
      <c r="G18" s="38"/>
      <c r="H18" s="38"/>
      <c r="I18" s="40"/>
      <c r="J18" s="48">
        <v>10000000</v>
      </c>
      <c r="K18" s="41">
        <f>J18+L18+M18</f>
        <v>10000000</v>
      </c>
      <c r="L18" s="69"/>
      <c r="M18" s="69">
        <v>0</v>
      </c>
      <c r="N18" s="48">
        <v>10000000</v>
      </c>
      <c r="O18" s="48">
        <v>10000000</v>
      </c>
      <c r="P18" s="48">
        <v>9977502.3900000006</v>
      </c>
      <c r="Q18" s="44">
        <f t="shared" si="0"/>
        <v>10000000</v>
      </c>
      <c r="R18" s="43">
        <f t="shared" si="0"/>
        <v>10000000</v>
      </c>
      <c r="S18" s="44">
        <f t="shared" si="4"/>
        <v>10000000</v>
      </c>
      <c r="T18" s="44">
        <f t="shared" si="4"/>
        <v>10000000</v>
      </c>
      <c r="U18" s="44">
        <f t="shared" si="6"/>
        <v>9977502.3900000006</v>
      </c>
      <c r="V18" s="44">
        <f t="shared" si="7"/>
        <v>9977502.3900000006</v>
      </c>
      <c r="W18" s="44">
        <f>V18</f>
        <v>9977502.3900000006</v>
      </c>
      <c r="X18" s="46">
        <v>1</v>
      </c>
      <c r="Y18" s="46">
        <v>1</v>
      </c>
      <c r="Z18" s="36" t="s">
        <v>109</v>
      </c>
      <c r="AA18" s="38" t="s">
        <v>61</v>
      </c>
      <c r="AB18" s="38" t="s">
        <v>110</v>
      </c>
      <c r="AC18" s="38" t="s">
        <v>111</v>
      </c>
      <c r="AD18" s="38" t="s">
        <v>112</v>
      </c>
      <c r="AE18" s="38" t="s">
        <v>113</v>
      </c>
      <c r="AF18" s="48">
        <v>323.8</v>
      </c>
      <c r="AG18" s="48"/>
      <c r="AH18" s="48">
        <v>973900.22</v>
      </c>
      <c r="AI18" s="88"/>
      <c r="AJ18" s="50">
        <f>K18-O18</f>
        <v>0</v>
      </c>
      <c r="AK18" s="50">
        <f>O18-P18</f>
        <v>22497.609999999404</v>
      </c>
      <c r="AL18" s="43"/>
      <c r="AM18" s="43"/>
      <c r="AN18" s="43"/>
      <c r="AO18" s="43"/>
      <c r="AP18" s="51" t="s">
        <v>67</v>
      </c>
      <c r="AQ18" s="51" t="s">
        <v>67</v>
      </c>
      <c r="AR18" s="51" t="s">
        <v>68</v>
      </c>
      <c r="AS18" s="51"/>
      <c r="AT18" s="52" t="s">
        <v>69</v>
      </c>
      <c r="AU18" s="52" t="s">
        <v>69</v>
      </c>
      <c r="AV18" s="51"/>
      <c r="AW18" s="51"/>
      <c r="AX18" s="51"/>
      <c r="AY18" s="89" t="s">
        <v>114</v>
      </c>
    </row>
    <row r="19" spans="1:51" s="53" customFormat="1" ht="31.5" hidden="1" customHeight="1" x14ac:dyDescent="0.25">
      <c r="A19" s="36" t="s">
        <v>56</v>
      </c>
      <c r="B19" s="36">
        <v>2009</v>
      </c>
      <c r="C19" s="36" t="s">
        <v>87</v>
      </c>
      <c r="D19" s="37" t="s">
        <v>115</v>
      </c>
      <c r="E19" s="38" t="s">
        <v>59</v>
      </c>
      <c r="F19" s="38" t="s">
        <v>87</v>
      </c>
      <c r="G19" s="90">
        <v>40550</v>
      </c>
      <c r="H19" s="90">
        <v>40922</v>
      </c>
      <c r="I19" s="40"/>
      <c r="J19" s="48">
        <v>35000000</v>
      </c>
      <c r="K19" s="48">
        <v>35000000</v>
      </c>
      <c r="L19" s="69"/>
      <c r="M19" s="69"/>
      <c r="N19" s="48">
        <v>35000000</v>
      </c>
      <c r="O19" s="48">
        <v>34998347.200000003</v>
      </c>
      <c r="P19" s="48">
        <v>34998347.200000003</v>
      </c>
      <c r="Q19" s="44">
        <f t="shared" si="0"/>
        <v>35000000</v>
      </c>
      <c r="R19" s="43">
        <f t="shared" si="0"/>
        <v>35000000</v>
      </c>
      <c r="S19" s="44">
        <f t="shared" si="4"/>
        <v>35000000</v>
      </c>
      <c r="T19" s="44">
        <f t="shared" si="4"/>
        <v>34998347.200000003</v>
      </c>
      <c r="U19" s="44">
        <f t="shared" si="6"/>
        <v>34998347.200000003</v>
      </c>
      <c r="V19" s="44">
        <f t="shared" si="7"/>
        <v>34998347.200000003</v>
      </c>
      <c r="W19" s="44">
        <f>V19</f>
        <v>34998347.200000003</v>
      </c>
      <c r="X19" s="46">
        <v>0.97109999999999996</v>
      </c>
      <c r="Y19" s="46">
        <v>0.96150000000000002</v>
      </c>
      <c r="Z19" s="36" t="s">
        <v>116</v>
      </c>
      <c r="AA19" s="38" t="s">
        <v>93</v>
      </c>
      <c r="AB19" s="38" t="s">
        <v>117</v>
      </c>
      <c r="AC19" s="38" t="s">
        <v>118</v>
      </c>
      <c r="AD19" s="38" t="s">
        <v>119</v>
      </c>
      <c r="AE19" s="38" t="s">
        <v>120</v>
      </c>
      <c r="AF19" s="48">
        <v>8.86</v>
      </c>
      <c r="AG19" s="48">
        <v>0</v>
      </c>
      <c r="AH19" s="48">
        <v>1028452.55</v>
      </c>
      <c r="AI19" s="38" t="s">
        <v>121</v>
      </c>
      <c r="AJ19" s="50">
        <f t="shared" si="8"/>
        <v>1652.7999999970198</v>
      </c>
      <c r="AK19" s="50">
        <f t="shared" si="9"/>
        <v>0</v>
      </c>
      <c r="AL19" s="43"/>
      <c r="AM19" s="43"/>
      <c r="AN19" s="43"/>
      <c r="AO19" s="43"/>
      <c r="AP19" s="51" t="s">
        <v>122</v>
      </c>
      <c r="AQ19" s="51" t="s">
        <v>122</v>
      </c>
      <c r="AR19" s="91" t="s">
        <v>123</v>
      </c>
      <c r="AS19" s="91" t="s">
        <v>9</v>
      </c>
      <c r="AT19" s="51"/>
      <c r="AU19" s="51"/>
      <c r="AV19" s="51"/>
      <c r="AW19" s="51"/>
      <c r="AX19" s="51"/>
    </row>
    <row r="20" spans="1:51" s="53" customFormat="1" ht="30" hidden="1" customHeight="1" x14ac:dyDescent="0.25">
      <c r="A20" s="36" t="s">
        <v>56</v>
      </c>
      <c r="B20" s="36">
        <v>2009</v>
      </c>
      <c r="C20" s="36" t="s">
        <v>87</v>
      </c>
      <c r="D20" s="37" t="s">
        <v>124</v>
      </c>
      <c r="E20" s="38" t="s">
        <v>59</v>
      </c>
      <c r="F20" s="38" t="s">
        <v>87</v>
      </c>
      <c r="G20" s="90">
        <v>40640</v>
      </c>
      <c r="H20" s="90">
        <v>40887</v>
      </c>
      <c r="I20" s="40"/>
      <c r="J20" s="48">
        <v>35000000</v>
      </c>
      <c r="K20" s="48">
        <v>35000000</v>
      </c>
      <c r="L20" s="69"/>
      <c r="M20" s="69">
        <v>0</v>
      </c>
      <c r="N20" s="48">
        <v>35000000</v>
      </c>
      <c r="O20" s="48">
        <f>35000000-515837.99</f>
        <v>34484162.009999998</v>
      </c>
      <c r="P20" s="48">
        <f>35000000-515837.99</f>
        <v>34484162.009999998</v>
      </c>
      <c r="Q20" s="44">
        <f t="shared" si="0"/>
        <v>35000000</v>
      </c>
      <c r="R20" s="43">
        <f t="shared" si="0"/>
        <v>35000000</v>
      </c>
      <c r="S20" s="44">
        <f t="shared" si="4"/>
        <v>35000000</v>
      </c>
      <c r="T20" s="44">
        <f t="shared" si="4"/>
        <v>34484162.009999998</v>
      </c>
      <c r="U20" s="44">
        <f t="shared" si="6"/>
        <v>34484162.009999998</v>
      </c>
      <c r="V20" s="44">
        <f t="shared" si="7"/>
        <v>34484162.009999998</v>
      </c>
      <c r="W20" s="44">
        <f t="shared" ref="W20:W26" si="10">V20</f>
        <v>34484162.009999998</v>
      </c>
      <c r="X20" s="46">
        <v>1</v>
      </c>
      <c r="Y20" s="46">
        <v>1</v>
      </c>
      <c r="Z20" s="36" t="s">
        <v>125</v>
      </c>
      <c r="AA20" s="38" t="s">
        <v>93</v>
      </c>
      <c r="AB20" s="38" t="s">
        <v>117</v>
      </c>
      <c r="AC20" s="38" t="s">
        <v>126</v>
      </c>
      <c r="AD20" s="38" t="s">
        <v>119</v>
      </c>
      <c r="AE20" s="38" t="s">
        <v>127</v>
      </c>
      <c r="AF20" s="48">
        <v>8.9600000000000009</v>
      </c>
      <c r="AG20" s="48">
        <v>3334.83</v>
      </c>
      <c r="AH20" s="48">
        <v>849821.22</v>
      </c>
      <c r="AI20" s="38"/>
      <c r="AJ20" s="50">
        <f t="shared" si="8"/>
        <v>515837.99000000209</v>
      </c>
      <c r="AK20" s="50">
        <f t="shared" si="9"/>
        <v>0</v>
      </c>
      <c r="AL20" s="43"/>
      <c r="AM20" s="43"/>
      <c r="AN20" s="43"/>
      <c r="AO20" s="43"/>
      <c r="AP20" s="51" t="s">
        <v>67</v>
      </c>
      <c r="AQ20" s="51" t="s">
        <v>67</v>
      </c>
      <c r="AR20" s="91" t="s">
        <v>128</v>
      </c>
      <c r="AS20" s="51"/>
      <c r="AT20" s="51"/>
      <c r="AU20" s="51"/>
      <c r="AV20" s="51"/>
      <c r="AW20" s="51"/>
      <c r="AX20" s="51"/>
    </row>
    <row r="21" spans="1:51" s="53" customFormat="1" ht="66.75" hidden="1" customHeight="1" x14ac:dyDescent="0.25">
      <c r="A21" s="36" t="s">
        <v>56</v>
      </c>
      <c r="B21" s="36">
        <v>2009</v>
      </c>
      <c r="C21" s="36" t="s">
        <v>57</v>
      </c>
      <c r="D21" s="37" t="s">
        <v>129</v>
      </c>
      <c r="E21" s="38" t="s">
        <v>59</v>
      </c>
      <c r="F21" s="38" t="s">
        <v>130</v>
      </c>
      <c r="G21" s="90">
        <v>40057</v>
      </c>
      <c r="H21" s="90">
        <v>40602</v>
      </c>
      <c r="I21" s="40"/>
      <c r="J21" s="48">
        <v>40000000</v>
      </c>
      <c r="K21" s="48">
        <v>40000000</v>
      </c>
      <c r="L21" s="69"/>
      <c r="M21" s="69">
        <v>0</v>
      </c>
      <c r="N21" s="48">
        <v>40000000</v>
      </c>
      <c r="O21" s="48">
        <v>40000000</v>
      </c>
      <c r="P21" s="48">
        <v>40000000</v>
      </c>
      <c r="Q21" s="44">
        <f t="shared" si="0"/>
        <v>40000000</v>
      </c>
      <c r="R21" s="43">
        <f t="shared" si="0"/>
        <v>40000000</v>
      </c>
      <c r="S21" s="44">
        <f t="shared" si="4"/>
        <v>40000000</v>
      </c>
      <c r="T21" s="44">
        <f t="shared" si="4"/>
        <v>40000000</v>
      </c>
      <c r="U21" s="44">
        <f t="shared" si="6"/>
        <v>40000000</v>
      </c>
      <c r="V21" s="44">
        <f t="shared" si="7"/>
        <v>40000000</v>
      </c>
      <c r="W21" s="44">
        <f t="shared" si="10"/>
        <v>40000000</v>
      </c>
      <c r="X21" s="46">
        <v>1</v>
      </c>
      <c r="Y21" s="46">
        <v>1</v>
      </c>
      <c r="Z21" s="36" t="s">
        <v>131</v>
      </c>
      <c r="AA21" s="36" t="s">
        <v>61</v>
      </c>
      <c r="AB21" s="38" t="s">
        <v>132</v>
      </c>
      <c r="AC21" s="38">
        <v>7274361</v>
      </c>
      <c r="AD21" s="38" t="s">
        <v>83</v>
      </c>
      <c r="AE21" s="38" t="s">
        <v>133</v>
      </c>
      <c r="AF21" s="48">
        <v>2211.4899999999998</v>
      </c>
      <c r="AG21" s="48">
        <v>0</v>
      </c>
      <c r="AH21" s="48">
        <v>0</v>
      </c>
      <c r="AI21" s="36"/>
      <c r="AJ21" s="50">
        <f t="shared" si="8"/>
        <v>0</v>
      </c>
      <c r="AK21" s="50">
        <f t="shared" si="9"/>
        <v>0</v>
      </c>
      <c r="AL21" s="43"/>
      <c r="AM21" s="43"/>
      <c r="AN21" s="43"/>
      <c r="AO21" s="43"/>
      <c r="AP21" s="51" t="s">
        <v>67</v>
      </c>
      <c r="AQ21" s="51" t="s">
        <v>67</v>
      </c>
      <c r="AR21" s="91" t="s">
        <v>128</v>
      </c>
      <c r="AS21" s="51"/>
      <c r="AT21" s="51"/>
      <c r="AU21" s="51"/>
      <c r="AV21" s="51"/>
      <c r="AW21" s="51"/>
      <c r="AX21" s="51"/>
    </row>
    <row r="22" spans="1:51" s="53" customFormat="1" ht="55.5" hidden="1" customHeight="1" x14ac:dyDescent="0.25">
      <c r="A22" s="36" t="s">
        <v>56</v>
      </c>
      <c r="B22" s="36">
        <v>2009</v>
      </c>
      <c r="C22" s="36" t="s">
        <v>57</v>
      </c>
      <c r="D22" s="92" t="s">
        <v>134</v>
      </c>
      <c r="E22" s="38" t="s">
        <v>59</v>
      </c>
      <c r="F22" s="38" t="s">
        <v>57</v>
      </c>
      <c r="G22" s="90">
        <v>40057</v>
      </c>
      <c r="H22" s="90">
        <v>40862</v>
      </c>
      <c r="I22" s="40"/>
      <c r="J22" s="48">
        <v>110000000</v>
      </c>
      <c r="K22" s="48">
        <v>110000000</v>
      </c>
      <c r="L22" s="69"/>
      <c r="M22" s="69">
        <v>0</v>
      </c>
      <c r="N22" s="48">
        <v>110000000</v>
      </c>
      <c r="O22" s="48">
        <v>99477539.210000008</v>
      </c>
      <c r="P22" s="48">
        <v>99477539.210000008</v>
      </c>
      <c r="Q22" s="44">
        <f t="shared" si="0"/>
        <v>110000000</v>
      </c>
      <c r="R22" s="43">
        <f t="shared" si="0"/>
        <v>110000000</v>
      </c>
      <c r="S22" s="44">
        <f t="shared" si="4"/>
        <v>110000000</v>
      </c>
      <c r="T22" s="44">
        <f t="shared" si="4"/>
        <v>99477539.210000008</v>
      </c>
      <c r="U22" s="44">
        <f t="shared" si="6"/>
        <v>99477539.210000008</v>
      </c>
      <c r="V22" s="44">
        <f t="shared" si="7"/>
        <v>99477539.210000008</v>
      </c>
      <c r="W22" s="44">
        <f t="shared" si="10"/>
        <v>99477539.210000008</v>
      </c>
      <c r="X22" s="46">
        <v>1</v>
      </c>
      <c r="Y22" s="46">
        <v>0.96</v>
      </c>
      <c r="Z22" s="36" t="s">
        <v>135</v>
      </c>
      <c r="AA22" s="36" t="s">
        <v>61</v>
      </c>
      <c r="AB22" s="36" t="s">
        <v>62</v>
      </c>
      <c r="AC22" s="38" t="s">
        <v>136</v>
      </c>
      <c r="AD22" s="38" t="s">
        <v>64</v>
      </c>
      <c r="AE22" s="38" t="s">
        <v>137</v>
      </c>
      <c r="AF22" s="48">
        <v>106166.18</v>
      </c>
      <c r="AG22" s="48">
        <v>2929822.9</v>
      </c>
      <c r="AH22" s="48">
        <v>12529064.039999999</v>
      </c>
      <c r="AI22" s="36"/>
      <c r="AJ22" s="50">
        <f t="shared" si="8"/>
        <v>10522460.789999992</v>
      </c>
      <c r="AK22" s="50">
        <f t="shared" si="9"/>
        <v>0</v>
      </c>
      <c r="AL22" s="43"/>
      <c r="AM22" s="43"/>
      <c r="AN22" s="43"/>
      <c r="AO22" s="43">
        <v>3890140.13</v>
      </c>
      <c r="AP22" s="51" t="s">
        <v>67</v>
      </c>
      <c r="AQ22" s="51" t="s">
        <v>67</v>
      </c>
      <c r="AR22" s="91" t="s">
        <v>128</v>
      </c>
      <c r="AS22" s="51"/>
      <c r="AT22" s="51"/>
      <c r="AU22" s="51"/>
      <c r="AV22" s="51"/>
      <c r="AW22" s="51"/>
      <c r="AX22" s="51"/>
      <c r="AY22" s="93" t="s">
        <v>138</v>
      </c>
    </row>
    <row r="23" spans="1:51" s="53" customFormat="1" ht="96.75" hidden="1" customHeight="1" x14ac:dyDescent="0.25">
      <c r="A23" s="36" t="s">
        <v>56</v>
      </c>
      <c r="B23" s="38">
        <v>2009</v>
      </c>
      <c r="C23" s="38" t="s">
        <v>70</v>
      </c>
      <c r="D23" s="37" t="s">
        <v>139</v>
      </c>
      <c r="E23" s="38" t="s">
        <v>59</v>
      </c>
      <c r="F23" s="38" t="s">
        <v>70</v>
      </c>
      <c r="G23" s="38" t="s">
        <v>140</v>
      </c>
      <c r="H23" s="90">
        <v>41061</v>
      </c>
      <c r="I23" s="84"/>
      <c r="J23" s="48">
        <v>48000000</v>
      </c>
      <c r="K23" s="48">
        <v>16500000</v>
      </c>
      <c r="L23" s="69"/>
      <c r="M23" s="69">
        <v>0</v>
      </c>
      <c r="N23" s="48">
        <v>16500000</v>
      </c>
      <c r="O23" s="48">
        <v>16500000</v>
      </c>
      <c r="P23" s="48">
        <v>12387664.58</v>
      </c>
      <c r="Q23" s="44">
        <f t="shared" si="0"/>
        <v>48000000</v>
      </c>
      <c r="R23" s="43">
        <v>16500000</v>
      </c>
      <c r="S23" s="44">
        <v>14850000</v>
      </c>
      <c r="T23" s="44">
        <f t="shared" si="4"/>
        <v>16500000</v>
      </c>
      <c r="U23" s="44">
        <f t="shared" si="6"/>
        <v>12387664.58</v>
      </c>
      <c r="V23" s="44">
        <f t="shared" si="7"/>
        <v>12387664.58</v>
      </c>
      <c r="W23" s="44">
        <f t="shared" si="10"/>
        <v>12387664.58</v>
      </c>
      <c r="X23" s="46">
        <v>0.99060000000000004</v>
      </c>
      <c r="Y23" s="46">
        <v>0.74909999999999999</v>
      </c>
      <c r="Z23" s="38" t="s">
        <v>141</v>
      </c>
      <c r="AA23" s="38" t="s">
        <v>142</v>
      </c>
      <c r="AB23" s="38" t="s">
        <v>143</v>
      </c>
      <c r="AC23" s="38" t="s">
        <v>144</v>
      </c>
      <c r="AD23" s="38" t="s">
        <v>145</v>
      </c>
      <c r="AE23" s="94">
        <v>3.0237604286501E+16</v>
      </c>
      <c r="AF23" s="48">
        <v>44.95</v>
      </c>
      <c r="AG23" s="48">
        <v>0</v>
      </c>
      <c r="AH23" s="48">
        <v>5393477.9900000002</v>
      </c>
      <c r="AI23" s="38" t="s">
        <v>146</v>
      </c>
      <c r="AJ23" s="50">
        <f t="shared" si="8"/>
        <v>0</v>
      </c>
      <c r="AK23" s="50">
        <f t="shared" si="9"/>
        <v>4112335.42</v>
      </c>
      <c r="AL23" s="43"/>
      <c r="AM23" s="43"/>
      <c r="AN23" s="43"/>
      <c r="AO23" s="43"/>
      <c r="AP23" s="51" t="s">
        <v>122</v>
      </c>
      <c r="AQ23" s="51" t="s">
        <v>122</v>
      </c>
      <c r="AR23" s="91" t="s">
        <v>147</v>
      </c>
      <c r="AS23" s="51" t="s">
        <v>148</v>
      </c>
      <c r="AT23" s="51"/>
      <c r="AU23" s="51"/>
      <c r="AV23" s="51"/>
      <c r="AW23" s="51"/>
      <c r="AX23" s="51"/>
      <c r="AY23" s="93" t="s">
        <v>138</v>
      </c>
    </row>
    <row r="24" spans="1:51" s="53" customFormat="1" ht="47.25" hidden="1" customHeight="1" x14ac:dyDescent="0.25">
      <c r="A24" s="36" t="s">
        <v>56</v>
      </c>
      <c r="B24" s="38">
        <v>2009</v>
      </c>
      <c r="C24" s="38" t="s">
        <v>87</v>
      </c>
      <c r="D24" s="92" t="s">
        <v>149</v>
      </c>
      <c r="E24" s="38" t="s">
        <v>59</v>
      </c>
      <c r="F24" s="38" t="s">
        <v>80</v>
      </c>
      <c r="G24" s="90">
        <v>40057</v>
      </c>
      <c r="H24" s="90">
        <v>40575</v>
      </c>
      <c r="I24" s="84"/>
      <c r="J24" s="48">
        <v>20000000</v>
      </c>
      <c r="K24" s="48">
        <v>20000000</v>
      </c>
      <c r="L24" s="69"/>
      <c r="M24" s="69">
        <v>0</v>
      </c>
      <c r="N24" s="48">
        <v>20000000</v>
      </c>
      <c r="O24" s="48">
        <v>19814084.66</v>
      </c>
      <c r="P24" s="48">
        <v>19324825.060000002</v>
      </c>
      <c r="Q24" s="44">
        <f t="shared" si="0"/>
        <v>20000000</v>
      </c>
      <c r="R24" s="43">
        <f t="shared" si="0"/>
        <v>20000000</v>
      </c>
      <c r="S24" s="44">
        <f t="shared" si="4"/>
        <v>20000000</v>
      </c>
      <c r="T24" s="44">
        <f t="shared" si="4"/>
        <v>19814084.66</v>
      </c>
      <c r="U24" s="44">
        <f t="shared" si="6"/>
        <v>19324825.060000002</v>
      </c>
      <c r="V24" s="44">
        <f t="shared" si="7"/>
        <v>19324825.060000002</v>
      </c>
      <c r="W24" s="44">
        <f t="shared" si="10"/>
        <v>19324825.060000002</v>
      </c>
      <c r="X24" s="46">
        <v>1</v>
      </c>
      <c r="Y24" s="46">
        <v>1</v>
      </c>
      <c r="Z24" s="38" t="s">
        <v>150</v>
      </c>
      <c r="AA24" s="38" t="s">
        <v>93</v>
      </c>
      <c r="AB24" s="38" t="s">
        <v>151</v>
      </c>
      <c r="AC24" s="38">
        <v>36813190101</v>
      </c>
      <c r="AD24" s="38" t="s">
        <v>64</v>
      </c>
      <c r="AE24" s="38" t="s">
        <v>152</v>
      </c>
      <c r="AF24" s="48">
        <v>0</v>
      </c>
      <c r="AG24" s="48">
        <v>0</v>
      </c>
      <c r="AH24" s="48">
        <v>431357.72</v>
      </c>
      <c r="AI24" s="38"/>
      <c r="AJ24" s="50">
        <f t="shared" si="8"/>
        <v>185915.33999999985</v>
      </c>
      <c r="AK24" s="50">
        <f t="shared" si="9"/>
        <v>489259.59999999776</v>
      </c>
      <c r="AL24" s="43"/>
      <c r="AM24" s="43"/>
      <c r="AN24" s="43"/>
      <c r="AO24" s="43"/>
      <c r="AP24" s="51" t="s">
        <v>67</v>
      </c>
      <c r="AQ24" s="51" t="s">
        <v>67</v>
      </c>
      <c r="AR24" s="91" t="s">
        <v>128</v>
      </c>
      <c r="AS24" s="51"/>
      <c r="AT24" s="51"/>
      <c r="AU24" s="51"/>
      <c r="AV24" s="51"/>
      <c r="AW24" s="51"/>
      <c r="AX24" s="51"/>
    </row>
    <row r="25" spans="1:51" s="53" customFormat="1" ht="44.25" hidden="1" customHeight="1" x14ac:dyDescent="0.25">
      <c r="A25" s="36" t="s">
        <v>56</v>
      </c>
      <c r="B25" s="38">
        <v>2009</v>
      </c>
      <c r="C25" s="38" t="s">
        <v>106</v>
      </c>
      <c r="D25" s="92" t="s">
        <v>153</v>
      </c>
      <c r="E25" s="38" t="s">
        <v>89</v>
      </c>
      <c r="F25" s="38" t="s">
        <v>108</v>
      </c>
      <c r="G25" s="90">
        <v>40764</v>
      </c>
      <c r="H25" s="90">
        <v>40949</v>
      </c>
      <c r="I25" s="84"/>
      <c r="J25" s="48">
        <v>6000000</v>
      </c>
      <c r="K25" s="48">
        <v>6000000</v>
      </c>
      <c r="L25" s="69"/>
      <c r="M25" s="69">
        <v>0</v>
      </c>
      <c r="N25" s="48">
        <v>6000000</v>
      </c>
      <c r="O25" s="48">
        <v>5611895.9699999997</v>
      </c>
      <c r="P25" s="48">
        <v>5346652.9799999995</v>
      </c>
      <c r="Q25" s="44">
        <f t="shared" si="0"/>
        <v>6000000</v>
      </c>
      <c r="R25" s="43">
        <f t="shared" si="0"/>
        <v>6000000</v>
      </c>
      <c r="S25" s="44">
        <f t="shared" si="4"/>
        <v>6000000</v>
      </c>
      <c r="T25" s="44">
        <f t="shared" si="4"/>
        <v>5611895.9699999997</v>
      </c>
      <c r="U25" s="44">
        <f t="shared" si="6"/>
        <v>5346652.9799999995</v>
      </c>
      <c r="V25" s="44">
        <f t="shared" si="7"/>
        <v>5346652.9799999995</v>
      </c>
      <c r="W25" s="44">
        <f t="shared" si="10"/>
        <v>5346652.9799999995</v>
      </c>
      <c r="X25" s="46">
        <v>1</v>
      </c>
      <c r="Y25" s="46">
        <v>1</v>
      </c>
      <c r="Z25" s="38" t="s">
        <v>154</v>
      </c>
      <c r="AA25" s="38" t="s">
        <v>61</v>
      </c>
      <c r="AB25" s="38" t="s">
        <v>155</v>
      </c>
      <c r="AC25" s="38">
        <v>65502556487</v>
      </c>
      <c r="AD25" s="38" t="s">
        <v>156</v>
      </c>
      <c r="AE25" s="38" t="s">
        <v>157</v>
      </c>
      <c r="AF25" s="48">
        <v>114.66</v>
      </c>
      <c r="AG25" s="48">
        <v>0</v>
      </c>
      <c r="AH25" s="48">
        <v>672699.9</v>
      </c>
      <c r="AI25" s="38"/>
      <c r="AJ25" s="50">
        <f t="shared" si="8"/>
        <v>388104.03000000026</v>
      </c>
      <c r="AK25" s="50">
        <f t="shared" si="9"/>
        <v>265242.99000000022</v>
      </c>
      <c r="AL25" s="43"/>
      <c r="AM25" s="43"/>
      <c r="AN25" s="43">
        <v>653347.02</v>
      </c>
      <c r="AO25" s="43">
        <v>20833.84</v>
      </c>
      <c r="AP25" s="51" t="s">
        <v>67</v>
      </c>
      <c r="AQ25" s="51" t="s">
        <v>67</v>
      </c>
      <c r="AR25" s="51" t="s">
        <v>68</v>
      </c>
      <c r="AS25" s="51"/>
      <c r="AT25" s="51" t="s">
        <v>69</v>
      </c>
      <c r="AU25" s="51" t="s">
        <v>69</v>
      </c>
      <c r="AV25" s="51"/>
      <c r="AW25" s="51"/>
      <c r="AX25" s="51"/>
    </row>
    <row r="26" spans="1:51" s="53" customFormat="1" ht="57.75" hidden="1" customHeight="1" x14ac:dyDescent="0.25">
      <c r="A26" s="36" t="s">
        <v>56</v>
      </c>
      <c r="B26" s="38">
        <v>2009</v>
      </c>
      <c r="C26" s="38" t="s">
        <v>106</v>
      </c>
      <c r="D26" s="92" t="s">
        <v>158</v>
      </c>
      <c r="E26" s="38" t="s">
        <v>89</v>
      </c>
      <c r="F26" s="38" t="s">
        <v>108</v>
      </c>
      <c r="G26" s="95">
        <v>40118</v>
      </c>
      <c r="H26" s="90">
        <v>40817</v>
      </c>
      <c r="I26" s="84"/>
      <c r="J26" s="48">
        <v>6000000</v>
      </c>
      <c r="K26" s="48">
        <v>6000000</v>
      </c>
      <c r="L26" s="69"/>
      <c r="M26" s="69">
        <v>0</v>
      </c>
      <c r="N26" s="48">
        <v>6000000</v>
      </c>
      <c r="O26" s="48">
        <v>5989404.7199999997</v>
      </c>
      <c r="P26" s="48">
        <v>5989404.7199999997</v>
      </c>
      <c r="Q26" s="44">
        <f t="shared" si="0"/>
        <v>6000000</v>
      </c>
      <c r="R26" s="43">
        <f t="shared" si="0"/>
        <v>6000000</v>
      </c>
      <c r="S26" s="44">
        <f t="shared" si="4"/>
        <v>6000000</v>
      </c>
      <c r="T26" s="44">
        <f t="shared" si="4"/>
        <v>5989404.7199999997</v>
      </c>
      <c r="U26" s="44">
        <f t="shared" si="6"/>
        <v>5989404.7199999997</v>
      </c>
      <c r="V26" s="44">
        <f t="shared" si="7"/>
        <v>5989404.7199999997</v>
      </c>
      <c r="W26" s="44">
        <f t="shared" si="10"/>
        <v>5989404.7199999997</v>
      </c>
      <c r="X26" s="46">
        <v>1</v>
      </c>
      <c r="Y26" s="46">
        <f>V26/O26</f>
        <v>1</v>
      </c>
      <c r="Z26" s="38" t="s">
        <v>159</v>
      </c>
      <c r="AA26" s="38" t="s">
        <v>61</v>
      </c>
      <c r="AB26" s="38" t="s">
        <v>155</v>
      </c>
      <c r="AC26" s="38" t="s">
        <v>160</v>
      </c>
      <c r="AD26" s="38" t="s">
        <v>156</v>
      </c>
      <c r="AE26" s="38" t="s">
        <v>161</v>
      </c>
      <c r="AF26" s="48">
        <v>21.5</v>
      </c>
      <c r="AG26" s="48"/>
      <c r="AH26" s="48">
        <v>18927.05</v>
      </c>
      <c r="AI26" s="38"/>
      <c r="AJ26" s="50">
        <f t="shared" si="8"/>
        <v>10595.280000000261</v>
      </c>
      <c r="AK26" s="50">
        <f t="shared" si="9"/>
        <v>0</v>
      </c>
      <c r="AL26" s="43"/>
      <c r="AM26" s="43"/>
      <c r="AN26" s="43">
        <v>10595.28</v>
      </c>
      <c r="AO26" s="43">
        <v>8359.06</v>
      </c>
      <c r="AP26" s="51" t="s">
        <v>67</v>
      </c>
      <c r="AQ26" s="51" t="s">
        <v>67</v>
      </c>
      <c r="AR26" s="51" t="s">
        <v>68</v>
      </c>
      <c r="AS26" s="51"/>
      <c r="AT26" s="51" t="s">
        <v>69</v>
      </c>
      <c r="AU26" s="51" t="s">
        <v>69</v>
      </c>
      <c r="AV26" s="51"/>
      <c r="AW26" s="51"/>
      <c r="AX26" s="51"/>
    </row>
    <row r="27" spans="1:51" s="53" customFormat="1" ht="64.5" hidden="1" customHeight="1" x14ac:dyDescent="0.25">
      <c r="A27" s="36" t="s">
        <v>56</v>
      </c>
      <c r="B27" s="38">
        <v>2009</v>
      </c>
      <c r="C27" s="38" t="s">
        <v>70</v>
      </c>
      <c r="D27" s="92" t="s">
        <v>162</v>
      </c>
      <c r="E27" s="38" t="s">
        <v>59</v>
      </c>
      <c r="F27" s="38" t="s">
        <v>70</v>
      </c>
      <c r="G27" s="90">
        <v>39734</v>
      </c>
      <c r="H27" s="96">
        <v>41973</v>
      </c>
      <c r="I27" s="84"/>
      <c r="J27" s="48">
        <v>0</v>
      </c>
      <c r="K27" s="48">
        <f>J27+L27+M27</f>
        <v>3500000</v>
      </c>
      <c r="L27" s="69"/>
      <c r="M27" s="69">
        <v>3500000</v>
      </c>
      <c r="N27" s="48">
        <v>3500000</v>
      </c>
      <c r="O27" s="48">
        <v>3449340.77</v>
      </c>
      <c r="P27" s="48">
        <v>3449340.77</v>
      </c>
      <c r="Q27" s="44">
        <f t="shared" si="0"/>
        <v>0</v>
      </c>
      <c r="R27" s="43">
        <f t="shared" si="0"/>
        <v>3500000</v>
      </c>
      <c r="S27" s="44">
        <f t="shared" ref="S27:T52" si="11">N27</f>
        <v>3500000</v>
      </c>
      <c r="T27" s="44">
        <f t="shared" si="11"/>
        <v>3449340.77</v>
      </c>
      <c r="U27" s="44">
        <f>V27</f>
        <v>3449340.77</v>
      </c>
      <c r="V27" s="44">
        <f t="shared" si="7"/>
        <v>3449340.77</v>
      </c>
      <c r="W27" s="44">
        <f>V27</f>
        <v>3449340.77</v>
      </c>
      <c r="X27" s="46">
        <v>1</v>
      </c>
      <c r="Y27" s="46">
        <v>1</v>
      </c>
      <c r="Z27" s="38" t="s">
        <v>163</v>
      </c>
      <c r="AA27" s="38" t="s">
        <v>164</v>
      </c>
      <c r="AB27" s="38" t="s">
        <v>74</v>
      </c>
      <c r="AC27" s="38">
        <v>33716300101</v>
      </c>
      <c r="AD27" s="38" t="s">
        <v>64</v>
      </c>
      <c r="AE27" s="38" t="s">
        <v>75</v>
      </c>
      <c r="AF27" s="48">
        <v>0</v>
      </c>
      <c r="AG27" s="48">
        <v>0</v>
      </c>
      <c r="AH27" s="48">
        <v>0</v>
      </c>
      <c r="AI27" s="38"/>
      <c r="AJ27" s="50">
        <f t="shared" si="8"/>
        <v>50659.229999999981</v>
      </c>
      <c r="AK27" s="50">
        <f t="shared" si="9"/>
        <v>0</v>
      </c>
      <c r="AL27" s="43"/>
      <c r="AM27" s="43"/>
      <c r="AN27" s="43"/>
      <c r="AO27" s="43"/>
      <c r="AP27" s="51" t="s">
        <v>67</v>
      </c>
      <c r="AQ27" s="51" t="s">
        <v>67</v>
      </c>
      <c r="AR27" s="51" t="s">
        <v>68</v>
      </c>
      <c r="AS27" s="51"/>
      <c r="AT27" s="51" t="s">
        <v>69</v>
      </c>
      <c r="AU27" s="51" t="s">
        <v>69</v>
      </c>
      <c r="AV27" s="51"/>
      <c r="AW27" s="51"/>
      <c r="AX27" s="51"/>
    </row>
    <row r="28" spans="1:51" s="53" customFormat="1" ht="41.25" hidden="1" customHeight="1" x14ac:dyDescent="0.25">
      <c r="A28" s="36" t="s">
        <v>56</v>
      </c>
      <c r="B28" s="38">
        <v>2009</v>
      </c>
      <c r="C28" s="38" t="s">
        <v>165</v>
      </c>
      <c r="D28" s="92" t="s">
        <v>79</v>
      </c>
      <c r="E28" s="38" t="s">
        <v>59</v>
      </c>
      <c r="F28" s="38" t="s">
        <v>80</v>
      </c>
      <c r="G28" s="90">
        <v>40391</v>
      </c>
      <c r="H28" s="90">
        <v>41122</v>
      </c>
      <c r="I28" s="84"/>
      <c r="J28" s="48">
        <v>0</v>
      </c>
      <c r="K28" s="48">
        <f>J28+L28+M28</f>
        <v>28000000</v>
      </c>
      <c r="L28" s="69"/>
      <c r="M28" s="69">
        <v>28000000</v>
      </c>
      <c r="N28" s="48">
        <v>28000000</v>
      </c>
      <c r="O28" s="48">
        <v>28000000</v>
      </c>
      <c r="P28" s="48">
        <v>28000000</v>
      </c>
      <c r="Q28" s="44">
        <f t="shared" si="0"/>
        <v>0</v>
      </c>
      <c r="R28" s="43">
        <f t="shared" si="0"/>
        <v>28000000</v>
      </c>
      <c r="S28" s="44">
        <f t="shared" si="11"/>
        <v>28000000</v>
      </c>
      <c r="T28" s="44">
        <f t="shared" si="11"/>
        <v>28000000</v>
      </c>
      <c r="U28" s="44">
        <f>V28</f>
        <v>28000000</v>
      </c>
      <c r="V28" s="44">
        <f t="shared" si="7"/>
        <v>28000000</v>
      </c>
      <c r="W28" s="44">
        <f>V28</f>
        <v>28000000</v>
      </c>
      <c r="X28" s="46">
        <v>1</v>
      </c>
      <c r="Y28" s="46">
        <v>1</v>
      </c>
      <c r="Z28" s="38"/>
      <c r="AA28" s="38"/>
      <c r="AB28" s="38" t="s">
        <v>151</v>
      </c>
      <c r="AC28" s="38">
        <v>5741640</v>
      </c>
      <c r="AD28" s="38" t="s">
        <v>83</v>
      </c>
      <c r="AE28" s="38" t="s">
        <v>84</v>
      </c>
      <c r="AF28" s="48">
        <v>0</v>
      </c>
      <c r="AG28" s="48">
        <v>0</v>
      </c>
      <c r="AH28" s="48">
        <v>0</v>
      </c>
      <c r="AI28" s="38"/>
      <c r="AJ28" s="50">
        <f t="shared" si="8"/>
        <v>0</v>
      </c>
      <c r="AK28" s="50">
        <f t="shared" si="9"/>
        <v>0</v>
      </c>
      <c r="AL28" s="43"/>
      <c r="AM28" s="43"/>
      <c r="AN28" s="43">
        <v>1375294.64</v>
      </c>
      <c r="AO28" s="43"/>
      <c r="AP28" s="51" t="s">
        <v>67</v>
      </c>
      <c r="AQ28" s="51" t="s">
        <v>67</v>
      </c>
      <c r="AR28" s="91" t="s">
        <v>166</v>
      </c>
      <c r="AS28" s="51"/>
      <c r="AT28" s="51"/>
      <c r="AU28" s="51"/>
      <c r="AV28" s="51"/>
      <c r="AW28" s="51"/>
      <c r="AX28" s="51"/>
    </row>
    <row r="29" spans="1:51" s="53" customFormat="1" ht="45.75" hidden="1" customHeight="1" x14ac:dyDescent="0.25">
      <c r="A29" s="36" t="s">
        <v>56</v>
      </c>
      <c r="B29" s="38">
        <v>2010</v>
      </c>
      <c r="C29" s="38" t="s">
        <v>167</v>
      </c>
      <c r="D29" s="92" t="s">
        <v>168</v>
      </c>
      <c r="E29" s="38" t="s">
        <v>59</v>
      </c>
      <c r="F29" s="38" t="s">
        <v>167</v>
      </c>
      <c r="G29" s="90">
        <v>40834</v>
      </c>
      <c r="H29" s="90">
        <v>40953</v>
      </c>
      <c r="I29" s="84"/>
      <c r="J29" s="48">
        <v>55000000</v>
      </c>
      <c r="K29" s="48">
        <v>40000000</v>
      </c>
      <c r="L29" s="69"/>
      <c r="M29" s="69">
        <v>40000000</v>
      </c>
      <c r="N29" s="48">
        <v>40000000</v>
      </c>
      <c r="O29" s="48">
        <v>40000000</v>
      </c>
      <c r="P29" s="48">
        <v>39773693.100000001</v>
      </c>
      <c r="Q29" s="44">
        <f t="shared" si="0"/>
        <v>55000000</v>
      </c>
      <c r="R29" s="44">
        <f>K29</f>
        <v>40000000</v>
      </c>
      <c r="S29" s="44">
        <f t="shared" si="11"/>
        <v>40000000</v>
      </c>
      <c r="T29" s="44">
        <f t="shared" si="11"/>
        <v>40000000</v>
      </c>
      <c r="U29" s="44">
        <f>V29</f>
        <v>39773693.100000001</v>
      </c>
      <c r="V29" s="44">
        <f t="shared" si="7"/>
        <v>39773693.100000001</v>
      </c>
      <c r="W29" s="44">
        <f>V29</f>
        <v>39773693.100000001</v>
      </c>
      <c r="X29" s="46">
        <v>1</v>
      </c>
      <c r="Y29" s="97">
        <v>0.99439999999999995</v>
      </c>
      <c r="Z29" s="38" t="s">
        <v>169</v>
      </c>
      <c r="AA29" s="38" t="s">
        <v>170</v>
      </c>
      <c r="AB29" s="38" t="s">
        <v>171</v>
      </c>
      <c r="AC29" s="38">
        <v>7824885</v>
      </c>
      <c r="AD29" s="38" t="s">
        <v>172</v>
      </c>
      <c r="AE29" s="38" t="s">
        <v>173</v>
      </c>
      <c r="AF29" s="48">
        <v>27.19</v>
      </c>
      <c r="AG29" s="48">
        <v>0</v>
      </c>
      <c r="AH29" s="48">
        <v>3262408.3499999992</v>
      </c>
      <c r="AI29" s="38" t="s">
        <v>174</v>
      </c>
      <c r="AJ29" s="50">
        <f t="shared" si="8"/>
        <v>0</v>
      </c>
      <c r="AK29" s="50">
        <f t="shared" si="9"/>
        <v>226306.89999999851</v>
      </c>
      <c r="AL29" s="43"/>
      <c r="AM29" s="43"/>
      <c r="AN29" s="43"/>
      <c r="AO29" s="43"/>
      <c r="AP29" s="51" t="s">
        <v>67</v>
      </c>
      <c r="AQ29" s="51" t="s">
        <v>67</v>
      </c>
      <c r="AR29" s="91" t="s">
        <v>128</v>
      </c>
      <c r="AS29" s="51" t="s">
        <v>108</v>
      </c>
      <c r="AT29" s="51"/>
      <c r="AU29" s="51"/>
      <c r="AV29" s="51"/>
      <c r="AW29" s="51"/>
      <c r="AX29" s="51"/>
    </row>
    <row r="30" spans="1:51" s="53" customFormat="1" ht="50.25" hidden="1" customHeight="1" x14ac:dyDescent="0.25">
      <c r="A30" s="36" t="s">
        <v>56</v>
      </c>
      <c r="B30" s="38">
        <v>2010</v>
      </c>
      <c r="C30" s="38" t="s">
        <v>165</v>
      </c>
      <c r="D30" s="92" t="s">
        <v>175</v>
      </c>
      <c r="E30" s="38" t="s">
        <v>59</v>
      </c>
      <c r="F30" s="38" t="s">
        <v>80</v>
      </c>
      <c r="G30" s="90">
        <v>40422</v>
      </c>
      <c r="H30" s="90">
        <v>41153</v>
      </c>
      <c r="I30" s="84"/>
      <c r="J30" s="48">
        <v>20000000</v>
      </c>
      <c r="K30" s="48">
        <v>35000000</v>
      </c>
      <c r="L30" s="69"/>
      <c r="M30" s="69">
        <v>35000000</v>
      </c>
      <c r="N30" s="48">
        <v>35000000</v>
      </c>
      <c r="O30" s="48">
        <v>35000000</v>
      </c>
      <c r="P30" s="48">
        <v>35000000</v>
      </c>
      <c r="Q30" s="44">
        <f t="shared" si="0"/>
        <v>20000000</v>
      </c>
      <c r="R30" s="44">
        <f>K30</f>
        <v>35000000</v>
      </c>
      <c r="S30" s="44">
        <f t="shared" si="11"/>
        <v>35000000</v>
      </c>
      <c r="T30" s="44">
        <f t="shared" si="11"/>
        <v>35000000</v>
      </c>
      <c r="U30" s="44">
        <f t="shared" ref="U30:U59" si="12">V30</f>
        <v>35000000</v>
      </c>
      <c r="V30" s="44">
        <f t="shared" si="7"/>
        <v>35000000</v>
      </c>
      <c r="W30" s="44">
        <f t="shared" ref="W30:W31" si="13">V30</f>
        <v>35000000</v>
      </c>
      <c r="X30" s="46">
        <v>1</v>
      </c>
      <c r="Y30" s="46">
        <v>1</v>
      </c>
      <c r="Z30" s="55" t="s">
        <v>176</v>
      </c>
      <c r="AA30" s="55" t="s">
        <v>164</v>
      </c>
      <c r="AB30" s="38" t="s">
        <v>80</v>
      </c>
      <c r="AC30" s="38" t="s">
        <v>177</v>
      </c>
      <c r="AD30" s="38" t="s">
        <v>178</v>
      </c>
      <c r="AE30" s="38" t="s">
        <v>179</v>
      </c>
      <c r="AF30" s="48">
        <v>30757.57</v>
      </c>
      <c r="AG30" s="48">
        <v>72000</v>
      </c>
      <c r="AH30" s="48">
        <v>672607.01</v>
      </c>
      <c r="AI30" s="38" t="s">
        <v>180</v>
      </c>
      <c r="AJ30" s="50">
        <f t="shared" si="8"/>
        <v>0</v>
      </c>
      <c r="AK30" s="50">
        <f t="shared" si="9"/>
        <v>0</v>
      </c>
      <c r="AL30" s="43"/>
      <c r="AM30" s="43"/>
      <c r="AN30" s="43">
        <f>322393.93+372393.93</f>
        <v>694787.86</v>
      </c>
      <c r="AO30" s="43"/>
      <c r="AP30" s="51" t="s">
        <v>67</v>
      </c>
      <c r="AQ30" s="51" t="s">
        <v>67</v>
      </c>
      <c r="AR30" s="91" t="s">
        <v>128</v>
      </c>
      <c r="AS30" s="51" t="s">
        <v>108</v>
      </c>
      <c r="AT30" s="51"/>
      <c r="AU30" s="51"/>
      <c r="AV30" s="51"/>
      <c r="AW30" s="51"/>
      <c r="AX30" s="51"/>
    </row>
    <row r="31" spans="1:51" s="53" customFormat="1" ht="150" hidden="1" customHeight="1" x14ac:dyDescent="0.25">
      <c r="A31" s="36"/>
      <c r="B31" s="38">
        <v>2010</v>
      </c>
      <c r="C31" s="38" t="s">
        <v>165</v>
      </c>
      <c r="D31" s="92" t="s">
        <v>181</v>
      </c>
      <c r="E31" s="38" t="s">
        <v>59</v>
      </c>
      <c r="F31" s="38" t="s">
        <v>80</v>
      </c>
      <c r="G31" s="90">
        <v>40422</v>
      </c>
      <c r="H31" s="90">
        <v>41153</v>
      </c>
      <c r="I31" s="84"/>
      <c r="J31" s="48">
        <v>0</v>
      </c>
      <c r="K31" s="41">
        <f>J31+L31+M31</f>
        <v>2015008.82</v>
      </c>
      <c r="L31" s="69"/>
      <c r="M31" s="69">
        <v>2015008.82</v>
      </c>
      <c r="N31" s="48">
        <v>2015008.82</v>
      </c>
      <c r="O31" s="48">
        <v>2015008.82</v>
      </c>
      <c r="P31" s="48"/>
      <c r="Q31" s="44">
        <f t="shared" si="0"/>
        <v>0</v>
      </c>
      <c r="R31" s="44">
        <f>K31</f>
        <v>2015008.82</v>
      </c>
      <c r="S31" s="44">
        <f t="shared" si="11"/>
        <v>2015008.82</v>
      </c>
      <c r="T31" s="44">
        <f t="shared" si="11"/>
        <v>2015008.82</v>
      </c>
      <c r="U31" s="44">
        <f t="shared" si="12"/>
        <v>0</v>
      </c>
      <c r="V31" s="44">
        <f t="shared" si="7"/>
        <v>0</v>
      </c>
      <c r="W31" s="44">
        <f t="shared" si="13"/>
        <v>0</v>
      </c>
      <c r="X31" s="45">
        <v>1</v>
      </c>
      <c r="Y31" s="46">
        <v>1</v>
      </c>
      <c r="Z31" s="55"/>
      <c r="AA31" s="55"/>
      <c r="AB31" s="38" t="s">
        <v>80</v>
      </c>
      <c r="AC31" s="38">
        <v>8417156010100</v>
      </c>
      <c r="AD31" s="38" t="s">
        <v>119</v>
      </c>
      <c r="AE31" s="38" t="s">
        <v>182</v>
      </c>
      <c r="AF31" s="48">
        <v>0</v>
      </c>
      <c r="AG31" s="48">
        <v>0</v>
      </c>
      <c r="AH31" s="48">
        <v>130955.86</v>
      </c>
      <c r="AI31" s="38" t="s">
        <v>180</v>
      </c>
      <c r="AJ31" s="50">
        <f t="shared" si="8"/>
        <v>0</v>
      </c>
      <c r="AK31" s="50">
        <f t="shared" si="9"/>
        <v>2015008.82</v>
      </c>
      <c r="AL31" s="43"/>
      <c r="AM31" s="43"/>
      <c r="AN31" s="43"/>
      <c r="AO31" s="43"/>
      <c r="AP31" s="51" t="s">
        <v>67</v>
      </c>
      <c r="AQ31" s="51" t="s">
        <v>67</v>
      </c>
      <c r="AR31" s="91" t="s">
        <v>128</v>
      </c>
      <c r="AS31" s="51" t="s">
        <v>108</v>
      </c>
      <c r="AT31" s="51"/>
      <c r="AU31" s="51"/>
      <c r="AV31" s="51"/>
      <c r="AW31" s="51"/>
      <c r="AX31" s="51"/>
    </row>
    <row r="32" spans="1:51" s="53" customFormat="1" ht="45" hidden="1" customHeight="1" x14ac:dyDescent="0.25">
      <c r="A32" s="54" t="s">
        <v>56</v>
      </c>
      <c r="B32" s="55">
        <v>2010</v>
      </c>
      <c r="C32" s="55" t="s">
        <v>70</v>
      </c>
      <c r="D32" s="98" t="s">
        <v>183</v>
      </c>
      <c r="E32" s="55" t="s">
        <v>59</v>
      </c>
      <c r="F32" s="55" t="s">
        <v>70</v>
      </c>
      <c r="G32" s="90">
        <v>40756</v>
      </c>
      <c r="H32" s="90">
        <v>41055</v>
      </c>
      <c r="I32" s="66"/>
      <c r="J32" s="48">
        <v>30000000</v>
      </c>
      <c r="K32" s="48">
        <f>J32+L32+M32</f>
        <v>30346583.640000001</v>
      </c>
      <c r="L32" s="69"/>
      <c r="M32" s="69">
        <v>346583.64</v>
      </c>
      <c r="N32" s="48">
        <v>30346583.640000001</v>
      </c>
      <c r="O32" s="62">
        <v>30346583.640000001</v>
      </c>
      <c r="P32" s="62">
        <v>30346583.640000001</v>
      </c>
      <c r="Q32" s="44">
        <f t="shared" si="0"/>
        <v>30000000</v>
      </c>
      <c r="R32" s="44">
        <f>Q32</f>
        <v>30000000</v>
      </c>
      <c r="S32" s="44">
        <f>Q32</f>
        <v>30000000</v>
      </c>
      <c r="T32" s="58"/>
      <c r="U32" s="58">
        <f>V32</f>
        <v>30000000</v>
      </c>
      <c r="V32" s="58">
        <f>Q32</f>
        <v>30000000</v>
      </c>
      <c r="W32" s="58">
        <f>V32</f>
        <v>30000000</v>
      </c>
      <c r="X32" s="46">
        <v>1</v>
      </c>
      <c r="Y32" s="46">
        <v>1</v>
      </c>
      <c r="Z32" s="55" t="s">
        <v>184</v>
      </c>
      <c r="AA32" s="55" t="s">
        <v>164</v>
      </c>
      <c r="AB32" s="38" t="s">
        <v>143</v>
      </c>
      <c r="AC32" s="38" t="s">
        <v>185</v>
      </c>
      <c r="AD32" s="38" t="s">
        <v>145</v>
      </c>
      <c r="AE32" s="38" t="s">
        <v>186</v>
      </c>
      <c r="AF32" s="48">
        <v>0.14000000000000001</v>
      </c>
      <c r="AG32" s="48">
        <v>2670.38</v>
      </c>
      <c r="AH32" s="48">
        <v>16281.5</v>
      </c>
      <c r="AI32" s="38" t="s">
        <v>187</v>
      </c>
      <c r="AJ32" s="50">
        <f t="shared" si="8"/>
        <v>0</v>
      </c>
      <c r="AK32" s="50">
        <f t="shared" si="9"/>
        <v>0</v>
      </c>
      <c r="AL32" s="43"/>
      <c r="AM32" s="43"/>
      <c r="AN32" s="43"/>
      <c r="AO32" s="43"/>
      <c r="AP32" s="51" t="s">
        <v>67</v>
      </c>
      <c r="AQ32" s="51" t="s">
        <v>67</v>
      </c>
      <c r="AR32" s="91" t="s">
        <v>128</v>
      </c>
      <c r="AS32" s="51" t="s">
        <v>108</v>
      </c>
      <c r="AT32" s="51"/>
      <c r="AU32" s="51"/>
      <c r="AV32" s="51"/>
      <c r="AW32" s="51"/>
      <c r="AX32" s="51"/>
    </row>
    <row r="33" spans="1:50" s="53" customFormat="1" ht="30" hidden="1" customHeight="1" x14ac:dyDescent="0.25">
      <c r="A33" s="65"/>
      <c r="B33" s="66"/>
      <c r="C33" s="66"/>
      <c r="D33" s="99"/>
      <c r="E33" s="66"/>
      <c r="F33" s="66"/>
      <c r="G33" s="84"/>
      <c r="H33" s="84"/>
      <c r="I33" s="66"/>
      <c r="J33" s="69"/>
      <c r="K33" s="69"/>
      <c r="L33" s="69"/>
      <c r="M33" s="69"/>
      <c r="N33" s="69">
        <v>343731.67</v>
      </c>
      <c r="O33" s="75"/>
      <c r="P33" s="75">
        <v>30346583.640000001</v>
      </c>
      <c r="Q33" s="70">
        <f t="shared" si="0"/>
        <v>0</v>
      </c>
      <c r="R33" s="70">
        <f t="shared" si="5"/>
        <v>0</v>
      </c>
      <c r="S33" s="70">
        <f t="shared" si="11"/>
        <v>343731.67</v>
      </c>
      <c r="T33" s="71"/>
      <c r="U33" s="71"/>
      <c r="V33" s="71"/>
      <c r="W33" s="71"/>
      <c r="X33" s="83">
        <v>1</v>
      </c>
      <c r="Y33" s="83">
        <v>1</v>
      </c>
      <c r="Z33" s="66"/>
      <c r="AA33" s="66"/>
      <c r="AB33" s="84"/>
      <c r="AC33" s="84"/>
      <c r="AD33" s="84"/>
      <c r="AE33" s="84"/>
      <c r="AF33" s="69"/>
      <c r="AG33" s="69"/>
      <c r="AH33" s="69"/>
      <c r="AI33" s="84" t="s">
        <v>188</v>
      </c>
      <c r="AJ33" s="84"/>
      <c r="AK33" s="84"/>
      <c r="AL33" s="43"/>
      <c r="AM33" s="43"/>
      <c r="AN33" s="43"/>
      <c r="AO33" s="43"/>
      <c r="AP33" s="85"/>
      <c r="AQ33" s="85"/>
      <c r="AR33" s="51"/>
      <c r="AS33" s="51"/>
      <c r="AT33" s="51"/>
      <c r="AU33" s="51"/>
      <c r="AV33" s="51"/>
      <c r="AW33" s="51"/>
      <c r="AX33" s="51"/>
    </row>
    <row r="34" spans="1:50" s="53" customFormat="1" ht="37.5" hidden="1" customHeight="1" x14ac:dyDescent="0.25">
      <c r="A34" s="36" t="s">
        <v>56</v>
      </c>
      <c r="B34" s="38">
        <v>2010</v>
      </c>
      <c r="C34" s="38" t="s">
        <v>87</v>
      </c>
      <c r="D34" s="92" t="s">
        <v>189</v>
      </c>
      <c r="E34" s="38" t="s">
        <v>59</v>
      </c>
      <c r="F34" s="38" t="s">
        <v>87</v>
      </c>
      <c r="G34" s="90">
        <v>40522</v>
      </c>
      <c r="H34" s="90">
        <v>40908</v>
      </c>
      <c r="I34" s="84"/>
      <c r="J34" s="48">
        <v>50000000</v>
      </c>
      <c r="K34" s="41">
        <v>50000000</v>
      </c>
      <c r="L34" s="69"/>
      <c r="M34" s="69"/>
      <c r="N34" s="48">
        <v>50000000</v>
      </c>
      <c r="O34" s="48">
        <v>49945101.710000001</v>
      </c>
      <c r="P34" s="48">
        <v>47812702.345039994</v>
      </c>
      <c r="Q34" s="44">
        <f t="shared" si="0"/>
        <v>50000000</v>
      </c>
      <c r="R34" s="44">
        <f t="shared" si="0"/>
        <v>50000000</v>
      </c>
      <c r="S34" s="44">
        <f t="shared" si="11"/>
        <v>50000000</v>
      </c>
      <c r="T34" s="44">
        <f t="shared" si="11"/>
        <v>49945101.710000001</v>
      </c>
      <c r="U34" s="44">
        <f t="shared" si="12"/>
        <v>47812702.345039994</v>
      </c>
      <c r="V34" s="44">
        <f t="shared" ref="V34:V61" si="14">P34</f>
        <v>47812702.345039994</v>
      </c>
      <c r="W34" s="44">
        <f>V34</f>
        <v>47812702.345039994</v>
      </c>
      <c r="X34" s="46">
        <v>1</v>
      </c>
      <c r="Y34" s="46">
        <v>0.95630000000000004</v>
      </c>
      <c r="Z34" s="38" t="s">
        <v>190</v>
      </c>
      <c r="AA34" s="38" t="s">
        <v>93</v>
      </c>
      <c r="AB34" s="38" t="s">
        <v>191</v>
      </c>
      <c r="AC34" s="38" t="s">
        <v>192</v>
      </c>
      <c r="AD34" s="38" t="s">
        <v>119</v>
      </c>
      <c r="AE34" s="38" t="s">
        <v>193</v>
      </c>
      <c r="AF34" s="48">
        <v>19.079999999999998</v>
      </c>
      <c r="AG34" s="48"/>
      <c r="AH34" s="48">
        <v>2215380.96</v>
      </c>
      <c r="AI34" s="38" t="s">
        <v>194</v>
      </c>
      <c r="AJ34" s="50">
        <f t="shared" ref="AJ34:AJ39" si="15">K34-O34</f>
        <v>54898.289999999106</v>
      </c>
      <c r="AK34" s="50">
        <f t="shared" ref="AK34:AK39" si="16">O34-P34</f>
        <v>2132399.3649600074</v>
      </c>
      <c r="AL34" s="43"/>
      <c r="AM34" s="43"/>
      <c r="AN34" s="43">
        <v>2184403.33</v>
      </c>
      <c r="AO34" s="43">
        <v>31127.18</v>
      </c>
      <c r="AP34" s="51" t="s">
        <v>67</v>
      </c>
      <c r="AQ34" s="51" t="s">
        <v>67</v>
      </c>
      <c r="AR34" s="91" t="s">
        <v>195</v>
      </c>
      <c r="AS34" s="51" t="s">
        <v>108</v>
      </c>
      <c r="AT34" s="51"/>
      <c r="AU34" s="51"/>
      <c r="AV34" s="51"/>
      <c r="AW34" s="51"/>
      <c r="AX34" s="51"/>
    </row>
    <row r="35" spans="1:50" s="53" customFormat="1" ht="60" hidden="1" customHeight="1" x14ac:dyDescent="0.25">
      <c r="A35" s="36" t="s">
        <v>56</v>
      </c>
      <c r="B35" s="38">
        <v>2010</v>
      </c>
      <c r="C35" s="38" t="s">
        <v>57</v>
      </c>
      <c r="D35" s="92" t="s">
        <v>196</v>
      </c>
      <c r="E35" s="38" t="s">
        <v>59</v>
      </c>
      <c r="F35" s="38" t="s">
        <v>57</v>
      </c>
      <c r="G35" s="90">
        <v>40817</v>
      </c>
      <c r="H35" s="90">
        <v>41035</v>
      </c>
      <c r="I35" s="84"/>
      <c r="J35" s="48">
        <v>86000000</v>
      </c>
      <c r="K35" s="48">
        <v>86000000</v>
      </c>
      <c r="L35" s="69"/>
      <c r="M35" s="69"/>
      <c r="N35" s="48">
        <v>86000000</v>
      </c>
      <c r="O35" s="48">
        <v>86000000</v>
      </c>
      <c r="P35" s="48">
        <v>83328280.709999993</v>
      </c>
      <c r="Q35" s="44">
        <f t="shared" si="0"/>
        <v>86000000</v>
      </c>
      <c r="R35" s="44">
        <f t="shared" si="0"/>
        <v>86000000</v>
      </c>
      <c r="S35" s="44">
        <f t="shared" si="11"/>
        <v>86000000</v>
      </c>
      <c r="T35" s="44">
        <f t="shared" si="11"/>
        <v>86000000</v>
      </c>
      <c r="U35" s="44">
        <f t="shared" si="12"/>
        <v>83328280.709999993</v>
      </c>
      <c r="V35" s="44">
        <f t="shared" si="14"/>
        <v>83328280.709999993</v>
      </c>
      <c r="W35" s="44">
        <f>V35</f>
        <v>83328280.709999993</v>
      </c>
      <c r="X35" s="46">
        <v>1</v>
      </c>
      <c r="Y35" s="46">
        <v>1</v>
      </c>
      <c r="Z35" s="38" t="s">
        <v>197</v>
      </c>
      <c r="AA35" s="38" t="s">
        <v>198</v>
      </c>
      <c r="AB35" s="38" t="s">
        <v>199</v>
      </c>
      <c r="AC35" s="38" t="s">
        <v>200</v>
      </c>
      <c r="AD35" s="38" t="s">
        <v>201</v>
      </c>
      <c r="AE35" s="38" t="s">
        <v>202</v>
      </c>
      <c r="AF35" s="48">
        <v>494.14</v>
      </c>
      <c r="AG35" s="48">
        <v>1256298.5799999998</v>
      </c>
      <c r="AH35" s="48">
        <v>58280.15</v>
      </c>
      <c r="AI35" s="38" t="s">
        <v>203</v>
      </c>
      <c r="AJ35" s="50">
        <f t="shared" si="15"/>
        <v>0</v>
      </c>
      <c r="AK35" s="50">
        <f t="shared" si="16"/>
        <v>2671719.2900000066</v>
      </c>
      <c r="AL35" s="43"/>
      <c r="AM35" s="43"/>
      <c r="AN35" s="43"/>
      <c r="AO35" s="43"/>
      <c r="AP35" s="51" t="s">
        <v>67</v>
      </c>
      <c r="AQ35" s="51" t="s">
        <v>67</v>
      </c>
      <c r="AR35" s="91" t="s">
        <v>128</v>
      </c>
      <c r="AS35" s="51" t="s">
        <v>108</v>
      </c>
      <c r="AT35" s="51"/>
      <c r="AU35" s="51"/>
      <c r="AV35" s="51"/>
      <c r="AW35" s="51"/>
      <c r="AX35" s="51"/>
    </row>
    <row r="36" spans="1:50" s="53" customFormat="1" ht="60" hidden="1" customHeight="1" x14ac:dyDescent="0.25">
      <c r="A36" s="36" t="s">
        <v>56</v>
      </c>
      <c r="B36" s="38">
        <v>2010</v>
      </c>
      <c r="C36" s="38" t="s">
        <v>57</v>
      </c>
      <c r="D36" s="92" t="s">
        <v>204</v>
      </c>
      <c r="E36" s="38" t="s">
        <v>59</v>
      </c>
      <c r="F36" s="38" t="s">
        <v>57</v>
      </c>
      <c r="G36" s="90">
        <v>40581</v>
      </c>
      <c r="H36" s="90">
        <v>40950</v>
      </c>
      <c r="I36" s="84"/>
      <c r="J36" s="48">
        <v>49000000</v>
      </c>
      <c r="K36" s="48">
        <v>49000000</v>
      </c>
      <c r="L36" s="69"/>
      <c r="M36" s="69"/>
      <c r="N36" s="48">
        <v>49000000</v>
      </c>
      <c r="O36" s="48">
        <v>49000000</v>
      </c>
      <c r="P36" s="48">
        <v>49000000</v>
      </c>
      <c r="Q36" s="44">
        <f t="shared" si="0"/>
        <v>49000000</v>
      </c>
      <c r="R36" s="44">
        <f t="shared" si="0"/>
        <v>49000000</v>
      </c>
      <c r="S36" s="44">
        <f t="shared" si="11"/>
        <v>49000000</v>
      </c>
      <c r="T36" s="44">
        <f t="shared" si="11"/>
        <v>49000000</v>
      </c>
      <c r="U36" s="44">
        <f t="shared" si="12"/>
        <v>49000000</v>
      </c>
      <c r="V36" s="44">
        <f t="shared" si="14"/>
        <v>49000000</v>
      </c>
      <c r="W36" s="44">
        <f t="shared" ref="W36:W59" si="17">V36</f>
        <v>49000000</v>
      </c>
      <c r="X36" s="46">
        <v>1</v>
      </c>
      <c r="Y36" s="46">
        <v>0.94</v>
      </c>
      <c r="Z36" s="38" t="s">
        <v>205</v>
      </c>
      <c r="AA36" s="38" t="s">
        <v>198</v>
      </c>
      <c r="AB36" s="38" t="s">
        <v>199</v>
      </c>
      <c r="AC36" s="38" t="s">
        <v>206</v>
      </c>
      <c r="AD36" s="38" t="s">
        <v>201</v>
      </c>
      <c r="AE36" s="38" t="s">
        <v>207</v>
      </c>
      <c r="AF36" s="48">
        <v>1865849.67</v>
      </c>
      <c r="AG36" s="48">
        <v>1769298.65</v>
      </c>
      <c r="AH36" s="48">
        <v>96551.020000000019</v>
      </c>
      <c r="AI36" s="38" t="s">
        <v>208</v>
      </c>
      <c r="AJ36" s="50">
        <f t="shared" si="15"/>
        <v>0</v>
      </c>
      <c r="AK36" s="50">
        <f t="shared" si="16"/>
        <v>0</v>
      </c>
      <c r="AL36" s="43"/>
      <c r="AM36" s="43"/>
      <c r="AN36" s="43"/>
      <c r="AO36" s="43">
        <v>121034.36</v>
      </c>
      <c r="AP36" s="51" t="s">
        <v>67</v>
      </c>
      <c r="AQ36" s="51" t="s">
        <v>67</v>
      </c>
      <c r="AR36" s="91" t="s">
        <v>128</v>
      </c>
      <c r="AS36" s="51" t="s">
        <v>108</v>
      </c>
      <c r="AT36" s="51"/>
      <c r="AU36" s="51"/>
      <c r="AV36" s="51"/>
      <c r="AW36" s="51"/>
      <c r="AX36" s="51"/>
    </row>
    <row r="37" spans="1:50" s="53" customFormat="1" ht="51.75" hidden="1" customHeight="1" x14ac:dyDescent="0.25">
      <c r="A37" s="36" t="s">
        <v>56</v>
      </c>
      <c r="B37" s="38">
        <v>2010</v>
      </c>
      <c r="C37" s="38" t="s">
        <v>57</v>
      </c>
      <c r="D37" s="92" t="s">
        <v>209</v>
      </c>
      <c r="E37" s="38" t="s">
        <v>89</v>
      </c>
      <c r="F37" s="38" t="s">
        <v>108</v>
      </c>
      <c r="G37" s="90">
        <v>41544</v>
      </c>
      <c r="H37" s="90">
        <v>41613</v>
      </c>
      <c r="I37" s="84"/>
      <c r="J37" s="48">
        <v>15000000</v>
      </c>
      <c r="K37" s="48">
        <v>15000000</v>
      </c>
      <c r="L37" s="69"/>
      <c r="M37" s="69"/>
      <c r="N37" s="48">
        <v>15000000</v>
      </c>
      <c r="O37" s="48">
        <v>14888440.879999999</v>
      </c>
      <c r="P37" s="48">
        <v>14888440.879999999</v>
      </c>
      <c r="Q37" s="44">
        <f t="shared" si="0"/>
        <v>15000000</v>
      </c>
      <c r="R37" s="44">
        <f t="shared" si="0"/>
        <v>15000000</v>
      </c>
      <c r="S37" s="44">
        <f t="shared" si="11"/>
        <v>15000000</v>
      </c>
      <c r="T37" s="44">
        <f t="shared" si="11"/>
        <v>14888440.879999999</v>
      </c>
      <c r="U37" s="44">
        <f t="shared" si="12"/>
        <v>14888440.879999999</v>
      </c>
      <c r="V37" s="44">
        <f t="shared" si="14"/>
        <v>14888440.879999999</v>
      </c>
      <c r="W37" s="44">
        <f t="shared" si="17"/>
        <v>14888440.879999999</v>
      </c>
      <c r="X37" s="46">
        <v>1</v>
      </c>
      <c r="Y37" s="46">
        <v>1</v>
      </c>
      <c r="Z37" s="38" t="s">
        <v>210</v>
      </c>
      <c r="AA37" s="38" t="s">
        <v>198</v>
      </c>
      <c r="AB37" s="38" t="s">
        <v>211</v>
      </c>
      <c r="AC37" s="38" t="s">
        <v>212</v>
      </c>
      <c r="AD37" s="38" t="s">
        <v>213</v>
      </c>
      <c r="AE37" s="38" t="s">
        <v>214</v>
      </c>
      <c r="AF37" s="48">
        <v>28.27</v>
      </c>
      <c r="AG37" s="48">
        <v>0</v>
      </c>
      <c r="AH37" s="48">
        <v>165851.51</v>
      </c>
      <c r="AI37" s="38"/>
      <c r="AJ37" s="50">
        <f t="shared" si="15"/>
        <v>111559.12000000104</v>
      </c>
      <c r="AK37" s="50">
        <f t="shared" si="16"/>
        <v>0</v>
      </c>
      <c r="AL37" s="43"/>
      <c r="AM37" s="43"/>
      <c r="AN37" s="43">
        <v>111559.12</v>
      </c>
      <c r="AO37" s="43">
        <v>36351.24</v>
      </c>
      <c r="AP37" s="51" t="s">
        <v>67</v>
      </c>
      <c r="AQ37" s="51" t="s">
        <v>67</v>
      </c>
      <c r="AR37" s="51" t="s">
        <v>68</v>
      </c>
      <c r="AS37" s="51"/>
      <c r="AT37" s="51" t="s">
        <v>69</v>
      </c>
      <c r="AU37" s="51" t="s">
        <v>69</v>
      </c>
      <c r="AV37" s="51"/>
      <c r="AW37" s="51"/>
      <c r="AX37" s="51"/>
    </row>
    <row r="38" spans="1:50" s="53" customFormat="1" ht="41.25" hidden="1" customHeight="1" x14ac:dyDescent="0.25">
      <c r="A38" s="36" t="s">
        <v>56</v>
      </c>
      <c r="B38" s="38">
        <v>2010</v>
      </c>
      <c r="C38" s="38" t="s">
        <v>57</v>
      </c>
      <c r="D38" s="92" t="s">
        <v>215</v>
      </c>
      <c r="E38" s="38" t="s">
        <v>89</v>
      </c>
      <c r="F38" s="38" t="s">
        <v>216</v>
      </c>
      <c r="G38" s="90">
        <v>40624</v>
      </c>
      <c r="H38" s="90">
        <v>41349</v>
      </c>
      <c r="I38" s="84"/>
      <c r="J38" s="48">
        <v>25920126</v>
      </c>
      <c r="K38" s="48">
        <v>25920126</v>
      </c>
      <c r="L38" s="69"/>
      <c r="M38" s="69"/>
      <c r="N38" s="48">
        <v>25920126</v>
      </c>
      <c r="O38" s="48">
        <v>25920125.990000006</v>
      </c>
      <c r="P38" s="48">
        <v>25526808.310000002</v>
      </c>
      <c r="Q38" s="44">
        <f t="shared" si="0"/>
        <v>25920126</v>
      </c>
      <c r="R38" s="44">
        <f t="shared" si="0"/>
        <v>25920126</v>
      </c>
      <c r="S38" s="44">
        <f t="shared" si="11"/>
        <v>25920126</v>
      </c>
      <c r="T38" s="44">
        <f t="shared" si="11"/>
        <v>25920125.990000006</v>
      </c>
      <c r="U38" s="44">
        <f t="shared" si="12"/>
        <v>25526808.310000002</v>
      </c>
      <c r="V38" s="44">
        <f t="shared" si="14"/>
        <v>25526808.310000002</v>
      </c>
      <c r="W38" s="44">
        <f t="shared" si="17"/>
        <v>25526808.310000002</v>
      </c>
      <c r="X38" s="97">
        <v>1</v>
      </c>
      <c r="Y38" s="100">
        <v>0.99929999999999997</v>
      </c>
      <c r="Z38" s="38" t="s">
        <v>217</v>
      </c>
      <c r="AA38" s="38" t="s">
        <v>198</v>
      </c>
      <c r="AB38" s="38" t="s">
        <v>211</v>
      </c>
      <c r="AC38" s="38" t="s">
        <v>218</v>
      </c>
      <c r="AD38" s="38" t="s">
        <v>219</v>
      </c>
      <c r="AE38" s="38" t="s">
        <v>220</v>
      </c>
      <c r="AF38" s="48">
        <v>240.47</v>
      </c>
      <c r="AG38" s="48">
        <v>0</v>
      </c>
      <c r="AH38" s="48">
        <v>1692713.66</v>
      </c>
      <c r="AI38" s="38"/>
      <c r="AJ38" s="50">
        <f t="shared" si="15"/>
        <v>9.9999941885471344E-3</v>
      </c>
      <c r="AK38" s="50">
        <f t="shared" si="16"/>
        <v>393317.68000000343</v>
      </c>
      <c r="AL38" s="43"/>
      <c r="AM38" s="43"/>
      <c r="AN38" s="43">
        <f>393317.68+750705.75</f>
        <v>1144023.43</v>
      </c>
      <c r="AO38" s="43"/>
      <c r="AP38" s="51" t="s">
        <v>67</v>
      </c>
      <c r="AQ38" s="51" t="s">
        <v>67</v>
      </c>
      <c r="AR38" s="51" t="s">
        <v>68</v>
      </c>
      <c r="AS38" s="51"/>
      <c r="AT38" s="51" t="s">
        <v>69</v>
      </c>
      <c r="AU38" s="51" t="s">
        <v>69</v>
      </c>
      <c r="AV38" s="51"/>
      <c r="AW38" s="51"/>
      <c r="AX38" s="51"/>
    </row>
    <row r="39" spans="1:50" s="53" customFormat="1" ht="90" hidden="1" customHeight="1" x14ac:dyDescent="0.25">
      <c r="A39" s="54" t="s">
        <v>56</v>
      </c>
      <c r="B39" s="55">
        <v>2010</v>
      </c>
      <c r="C39" s="55" t="s">
        <v>106</v>
      </c>
      <c r="D39" s="101" t="s">
        <v>221</v>
      </c>
      <c r="E39" s="55" t="s">
        <v>222</v>
      </c>
      <c r="F39" s="55" t="s">
        <v>108</v>
      </c>
      <c r="G39" s="90">
        <v>40730</v>
      </c>
      <c r="H39" s="90">
        <v>41227</v>
      </c>
      <c r="I39" s="66"/>
      <c r="J39" s="48">
        <v>12000000</v>
      </c>
      <c r="K39" s="41">
        <f>J39+L39+M39</f>
        <v>16000000</v>
      </c>
      <c r="L39" s="69"/>
      <c r="M39" s="69">
        <v>4000000</v>
      </c>
      <c r="N39" s="48">
        <f>12000000+4000000</f>
        <v>16000000</v>
      </c>
      <c r="O39" s="48">
        <v>15999793.970000001</v>
      </c>
      <c r="P39" s="48">
        <v>15999793.970000001</v>
      </c>
      <c r="Q39" s="44">
        <f t="shared" si="0"/>
        <v>12000000</v>
      </c>
      <c r="R39" s="44">
        <f t="shared" si="0"/>
        <v>16000000</v>
      </c>
      <c r="S39" s="44">
        <f t="shared" si="11"/>
        <v>16000000</v>
      </c>
      <c r="T39" s="44">
        <f t="shared" si="11"/>
        <v>15999793.970000001</v>
      </c>
      <c r="U39" s="44">
        <f t="shared" si="12"/>
        <v>15999793.970000001</v>
      </c>
      <c r="V39" s="44">
        <f t="shared" si="14"/>
        <v>15999793.970000001</v>
      </c>
      <c r="W39" s="44">
        <f t="shared" si="17"/>
        <v>15999793.970000001</v>
      </c>
      <c r="X39" s="46">
        <v>1</v>
      </c>
      <c r="Y39" s="46">
        <v>1</v>
      </c>
      <c r="Z39" s="55" t="s">
        <v>223</v>
      </c>
      <c r="AA39" s="55" t="s">
        <v>93</v>
      </c>
      <c r="AB39" s="55" t="s">
        <v>211</v>
      </c>
      <c r="AC39" s="55" t="s">
        <v>224</v>
      </c>
      <c r="AD39" s="55" t="s">
        <v>225</v>
      </c>
      <c r="AE39" s="55" t="s">
        <v>226</v>
      </c>
      <c r="AF39" s="62">
        <v>3.98</v>
      </c>
      <c r="AG39" s="62">
        <v>0</v>
      </c>
      <c r="AH39" s="62">
        <v>25270.07</v>
      </c>
      <c r="AI39" s="55"/>
      <c r="AJ39" s="50">
        <f t="shared" si="15"/>
        <v>206.02999999932945</v>
      </c>
      <c r="AK39" s="50">
        <f t="shared" si="16"/>
        <v>0</v>
      </c>
      <c r="AL39" s="43"/>
      <c r="AM39" s="43"/>
      <c r="AN39" s="43">
        <v>206</v>
      </c>
      <c r="AO39" s="43">
        <v>25110.99</v>
      </c>
      <c r="AP39" s="51" t="s">
        <v>67</v>
      </c>
      <c r="AQ39" s="51" t="s">
        <v>67</v>
      </c>
      <c r="AR39" s="51" t="s">
        <v>68</v>
      </c>
      <c r="AS39" s="51"/>
      <c r="AT39" s="51" t="s">
        <v>69</v>
      </c>
      <c r="AU39" s="51" t="s">
        <v>69</v>
      </c>
      <c r="AV39" s="51"/>
      <c r="AW39" s="51"/>
      <c r="AX39" s="51"/>
    </row>
    <row r="40" spans="1:50" s="53" customFormat="1" ht="29.25" hidden="1" customHeight="1" x14ac:dyDescent="0.25">
      <c r="A40" s="65"/>
      <c r="B40" s="66"/>
      <c r="C40" s="66"/>
      <c r="D40" s="102"/>
      <c r="E40" s="66"/>
      <c r="F40" s="66"/>
      <c r="G40" s="84"/>
      <c r="H40" s="84"/>
      <c r="I40" s="66"/>
      <c r="J40" s="69"/>
      <c r="K40" s="69">
        <v>4000000</v>
      </c>
      <c r="L40" s="69"/>
      <c r="M40" s="69">
        <v>4000000</v>
      </c>
      <c r="N40" s="69"/>
      <c r="O40" s="69"/>
      <c r="P40" s="69"/>
      <c r="Q40" s="70"/>
      <c r="R40" s="70">
        <f t="shared" si="5"/>
        <v>4000000</v>
      </c>
      <c r="S40" s="70">
        <f t="shared" si="11"/>
        <v>0</v>
      </c>
      <c r="T40" s="70">
        <f t="shared" si="11"/>
        <v>0</v>
      </c>
      <c r="U40" s="70">
        <f t="shared" si="12"/>
        <v>0</v>
      </c>
      <c r="V40" s="70">
        <f t="shared" si="14"/>
        <v>0</v>
      </c>
      <c r="W40" s="70">
        <f t="shared" si="17"/>
        <v>0</v>
      </c>
      <c r="X40" s="83">
        <v>1</v>
      </c>
      <c r="Y40" s="83">
        <v>1</v>
      </c>
      <c r="Z40" s="66"/>
      <c r="AA40" s="66"/>
      <c r="AB40" s="66"/>
      <c r="AC40" s="66"/>
      <c r="AD40" s="66"/>
      <c r="AE40" s="66"/>
      <c r="AF40" s="75"/>
      <c r="AG40" s="75"/>
      <c r="AH40" s="75"/>
      <c r="AI40" s="66"/>
      <c r="AJ40" s="84"/>
      <c r="AK40" s="84"/>
      <c r="AL40" s="43"/>
      <c r="AM40" s="43"/>
      <c r="AN40" s="43"/>
      <c r="AO40" s="43"/>
      <c r="AP40" s="85"/>
      <c r="AQ40" s="85"/>
      <c r="AR40" s="51"/>
      <c r="AS40" s="51"/>
      <c r="AT40" s="51"/>
      <c r="AU40" s="51"/>
      <c r="AV40" s="51"/>
      <c r="AW40" s="51"/>
      <c r="AX40" s="51"/>
    </row>
    <row r="41" spans="1:50" s="53" customFormat="1" ht="39" hidden="1" customHeight="1" x14ac:dyDescent="0.25">
      <c r="A41" s="36" t="s">
        <v>56</v>
      </c>
      <c r="B41" s="38">
        <v>2011</v>
      </c>
      <c r="C41" s="38" t="s">
        <v>167</v>
      </c>
      <c r="D41" s="92" t="s">
        <v>168</v>
      </c>
      <c r="E41" s="38" t="s">
        <v>59</v>
      </c>
      <c r="F41" s="38" t="s">
        <v>167</v>
      </c>
      <c r="G41" s="90">
        <v>40848</v>
      </c>
      <c r="H41" s="90">
        <v>40848</v>
      </c>
      <c r="I41" s="84"/>
      <c r="J41" s="48">
        <v>16000000</v>
      </c>
      <c r="K41" s="48">
        <v>31000000</v>
      </c>
      <c r="L41" s="69"/>
      <c r="M41" s="69"/>
      <c r="N41" s="48">
        <v>31000000</v>
      </c>
      <c r="O41" s="48">
        <f>4450512.92+26549487.08</f>
        <v>31000000</v>
      </c>
      <c r="P41" s="48">
        <v>31000000</v>
      </c>
      <c r="Q41" s="44">
        <f t="shared" ref="Q41:R59" si="18">J41</f>
        <v>16000000</v>
      </c>
      <c r="R41" s="44">
        <f t="shared" si="18"/>
        <v>31000000</v>
      </c>
      <c r="S41" s="44">
        <f t="shared" si="11"/>
        <v>31000000</v>
      </c>
      <c r="T41" s="44">
        <f t="shared" si="11"/>
        <v>31000000</v>
      </c>
      <c r="U41" s="44">
        <f t="shared" si="12"/>
        <v>31000000</v>
      </c>
      <c r="V41" s="44">
        <f t="shared" si="14"/>
        <v>31000000</v>
      </c>
      <c r="W41" s="44">
        <f t="shared" si="17"/>
        <v>31000000</v>
      </c>
      <c r="X41" s="46">
        <v>1</v>
      </c>
      <c r="Y41" s="46">
        <v>0.99990000000000001</v>
      </c>
      <c r="Z41" s="38" t="s">
        <v>227</v>
      </c>
      <c r="AA41" s="38" t="s">
        <v>170</v>
      </c>
      <c r="AB41" s="38" t="s">
        <v>171</v>
      </c>
      <c r="AC41" s="38">
        <v>7824885</v>
      </c>
      <c r="AD41" s="38" t="s">
        <v>172</v>
      </c>
      <c r="AE41" s="38" t="s">
        <v>228</v>
      </c>
      <c r="AF41" s="48">
        <v>27.19</v>
      </c>
      <c r="AG41" s="48">
        <v>0</v>
      </c>
      <c r="AH41" s="48">
        <v>3262408.3499999992</v>
      </c>
      <c r="AI41" s="38" t="s">
        <v>229</v>
      </c>
      <c r="AJ41" s="50">
        <f t="shared" ref="AJ41:AJ56" si="19">K41-O41</f>
        <v>0</v>
      </c>
      <c r="AK41" s="50">
        <f t="shared" ref="AK41:AK56" si="20">O41-P41</f>
        <v>0</v>
      </c>
      <c r="AL41" s="43"/>
      <c r="AM41" s="43"/>
      <c r="AN41" s="43"/>
      <c r="AO41" s="43"/>
      <c r="AP41" s="51" t="s">
        <v>67</v>
      </c>
      <c r="AQ41" s="51" t="s">
        <v>67</v>
      </c>
      <c r="AR41" s="91" t="s">
        <v>128</v>
      </c>
      <c r="AS41" s="51" t="s">
        <v>108</v>
      </c>
      <c r="AT41" s="51"/>
      <c r="AU41" s="51"/>
      <c r="AV41" s="51"/>
      <c r="AW41" s="51"/>
      <c r="AX41" s="51"/>
    </row>
    <row r="42" spans="1:50" s="53" customFormat="1" ht="51" hidden="1" customHeight="1" x14ac:dyDescent="0.25">
      <c r="A42" s="36" t="s">
        <v>56</v>
      </c>
      <c r="B42" s="38">
        <v>2011</v>
      </c>
      <c r="C42" s="38" t="s">
        <v>230</v>
      </c>
      <c r="D42" s="92" t="s">
        <v>175</v>
      </c>
      <c r="E42" s="38" t="s">
        <v>59</v>
      </c>
      <c r="F42" s="38" t="s">
        <v>80</v>
      </c>
      <c r="G42" s="103">
        <v>40422</v>
      </c>
      <c r="H42" s="103">
        <v>41153</v>
      </c>
      <c r="I42" s="84"/>
      <c r="J42" s="48">
        <v>32611786</v>
      </c>
      <c r="K42" s="48">
        <v>17611786</v>
      </c>
      <c r="L42" s="69"/>
      <c r="M42" s="69"/>
      <c r="N42" s="48">
        <v>17611786</v>
      </c>
      <c r="O42" s="48">
        <v>17611759.43</v>
      </c>
      <c r="P42" s="48">
        <v>17611759.43</v>
      </c>
      <c r="Q42" s="44">
        <f t="shared" si="18"/>
        <v>32611786</v>
      </c>
      <c r="R42" s="44">
        <f t="shared" si="18"/>
        <v>17611786</v>
      </c>
      <c r="S42" s="44">
        <f t="shared" si="11"/>
        <v>17611786</v>
      </c>
      <c r="T42" s="44">
        <f t="shared" si="11"/>
        <v>17611759.43</v>
      </c>
      <c r="U42" s="44">
        <f t="shared" si="12"/>
        <v>17611759.43</v>
      </c>
      <c r="V42" s="44">
        <f t="shared" si="14"/>
        <v>17611759.43</v>
      </c>
      <c r="W42" s="44">
        <f t="shared" si="17"/>
        <v>17611759.43</v>
      </c>
      <c r="X42" s="46">
        <v>1</v>
      </c>
      <c r="Y42" s="46">
        <v>1</v>
      </c>
      <c r="Z42" s="38" t="s">
        <v>231</v>
      </c>
      <c r="AA42" s="38" t="s">
        <v>232</v>
      </c>
      <c r="AB42" s="38" t="s">
        <v>80</v>
      </c>
      <c r="AC42" s="38" t="s">
        <v>233</v>
      </c>
      <c r="AD42" s="38" t="s">
        <v>178</v>
      </c>
      <c r="AE42" s="38" t="s">
        <v>179</v>
      </c>
      <c r="AF42" s="48">
        <v>0</v>
      </c>
      <c r="AG42" s="48">
        <v>0</v>
      </c>
      <c r="AH42" s="48">
        <v>0</v>
      </c>
      <c r="AI42" s="38" t="s">
        <v>234</v>
      </c>
      <c r="AJ42" s="50">
        <f t="shared" si="19"/>
        <v>26.570000000298023</v>
      </c>
      <c r="AK42" s="50">
        <f t="shared" si="20"/>
        <v>0</v>
      </c>
      <c r="AL42" s="43"/>
      <c r="AM42" s="43"/>
      <c r="AN42" s="43">
        <v>406377.1</v>
      </c>
      <c r="AO42" s="43"/>
      <c r="AP42" s="51" t="s">
        <v>67</v>
      </c>
      <c r="AQ42" s="51" t="s">
        <v>67</v>
      </c>
      <c r="AR42" s="91" t="s">
        <v>128</v>
      </c>
      <c r="AS42" s="51" t="s">
        <v>108</v>
      </c>
      <c r="AT42" s="51"/>
      <c r="AU42" s="51"/>
      <c r="AV42" s="51"/>
      <c r="AW42" s="51"/>
      <c r="AX42" s="51"/>
    </row>
    <row r="43" spans="1:50" s="53" customFormat="1" ht="27.75" hidden="1" customHeight="1" x14ac:dyDescent="0.25">
      <c r="A43" s="36" t="s">
        <v>56</v>
      </c>
      <c r="B43" s="38">
        <v>2011</v>
      </c>
      <c r="C43" s="38" t="s">
        <v>87</v>
      </c>
      <c r="D43" s="92" t="s">
        <v>235</v>
      </c>
      <c r="E43" s="38" t="s">
        <v>59</v>
      </c>
      <c r="F43" s="38" t="s">
        <v>87</v>
      </c>
      <c r="G43" s="90">
        <v>41180</v>
      </c>
      <c r="H43" s="90">
        <v>41343</v>
      </c>
      <c r="I43" s="84"/>
      <c r="J43" s="48">
        <v>0</v>
      </c>
      <c r="K43" s="48">
        <v>30000000</v>
      </c>
      <c r="L43" s="69"/>
      <c r="M43" s="69"/>
      <c r="N43" s="48">
        <v>30000000</v>
      </c>
      <c r="O43" s="48">
        <f>29390583.88+587391.16</f>
        <v>29977975.039999999</v>
      </c>
      <c r="P43" s="48">
        <v>29977975.039999999</v>
      </c>
      <c r="Q43" s="44">
        <f t="shared" si="18"/>
        <v>0</v>
      </c>
      <c r="R43" s="44">
        <f t="shared" si="18"/>
        <v>30000000</v>
      </c>
      <c r="S43" s="44">
        <f t="shared" si="11"/>
        <v>30000000</v>
      </c>
      <c r="T43" s="44">
        <f t="shared" si="11"/>
        <v>29977975.039999999</v>
      </c>
      <c r="U43" s="44">
        <f t="shared" si="12"/>
        <v>29977975.039999999</v>
      </c>
      <c r="V43" s="44">
        <f t="shared" si="14"/>
        <v>29977975.039999999</v>
      </c>
      <c r="W43" s="44">
        <f t="shared" si="17"/>
        <v>29977975.039999999</v>
      </c>
      <c r="X43" s="46">
        <v>1</v>
      </c>
      <c r="Y43" s="46">
        <v>1</v>
      </c>
      <c r="Z43" s="38" t="s">
        <v>236</v>
      </c>
      <c r="AA43" s="38" t="s">
        <v>93</v>
      </c>
      <c r="AB43" s="38" t="s">
        <v>117</v>
      </c>
      <c r="AC43" s="38" t="s">
        <v>118</v>
      </c>
      <c r="AD43" s="38" t="s">
        <v>119</v>
      </c>
      <c r="AE43" s="38" t="s">
        <v>120</v>
      </c>
      <c r="AF43" s="48">
        <v>8.86</v>
      </c>
      <c r="AG43" s="48">
        <v>0</v>
      </c>
      <c r="AH43" s="48">
        <v>1028487.41</v>
      </c>
      <c r="AI43" s="38" t="s">
        <v>237</v>
      </c>
      <c r="AJ43" s="50">
        <f t="shared" si="19"/>
        <v>22024.960000000894</v>
      </c>
      <c r="AK43" s="50">
        <f t="shared" si="20"/>
        <v>0</v>
      </c>
      <c r="AL43" s="43"/>
      <c r="AM43" s="43"/>
      <c r="AN43" s="43"/>
      <c r="AO43" s="43"/>
      <c r="AP43" s="51" t="s">
        <v>67</v>
      </c>
      <c r="AQ43" s="51" t="s">
        <v>67</v>
      </c>
      <c r="AR43" s="91" t="s">
        <v>128</v>
      </c>
      <c r="AS43" s="51" t="s">
        <v>108</v>
      </c>
      <c r="AT43" s="51"/>
      <c r="AU43" s="51"/>
      <c r="AV43" s="51"/>
      <c r="AW43" s="51"/>
      <c r="AX43" s="51"/>
    </row>
    <row r="44" spans="1:50" s="53" customFormat="1" ht="60" hidden="1" customHeight="1" x14ac:dyDescent="0.25">
      <c r="A44" s="36" t="s">
        <v>56</v>
      </c>
      <c r="B44" s="38">
        <v>2011</v>
      </c>
      <c r="C44" s="38" t="s">
        <v>70</v>
      </c>
      <c r="D44" s="92" t="s">
        <v>238</v>
      </c>
      <c r="E44" s="38" t="s">
        <v>59</v>
      </c>
      <c r="F44" s="38" t="s">
        <v>70</v>
      </c>
      <c r="G44" s="90">
        <v>41040</v>
      </c>
      <c r="H44" s="90">
        <v>41888</v>
      </c>
      <c r="I44" s="84"/>
      <c r="J44" s="48">
        <v>16000000</v>
      </c>
      <c r="K44" s="48">
        <v>56000000</v>
      </c>
      <c r="L44" s="69"/>
      <c r="M44" s="69"/>
      <c r="N44" s="48">
        <v>56000000</v>
      </c>
      <c r="O44" s="48">
        <v>55316481.82</v>
      </c>
      <c r="P44" s="48">
        <v>55316481.82</v>
      </c>
      <c r="Q44" s="44">
        <f t="shared" si="18"/>
        <v>16000000</v>
      </c>
      <c r="R44" s="44">
        <f t="shared" si="18"/>
        <v>56000000</v>
      </c>
      <c r="S44" s="44">
        <f t="shared" si="11"/>
        <v>56000000</v>
      </c>
      <c r="T44" s="44">
        <f t="shared" si="11"/>
        <v>55316481.82</v>
      </c>
      <c r="U44" s="44">
        <f t="shared" si="12"/>
        <v>55316481.82</v>
      </c>
      <c r="V44" s="44">
        <f t="shared" si="14"/>
        <v>55316481.82</v>
      </c>
      <c r="W44" s="44">
        <f t="shared" si="17"/>
        <v>55316481.82</v>
      </c>
      <c r="X44" s="46">
        <v>1</v>
      </c>
      <c r="Y44" s="46">
        <v>1</v>
      </c>
      <c r="Z44" s="38" t="s">
        <v>239</v>
      </c>
      <c r="AA44" s="38" t="s">
        <v>240</v>
      </c>
      <c r="AB44" s="38" t="s">
        <v>143</v>
      </c>
      <c r="AC44" s="38" t="s">
        <v>185</v>
      </c>
      <c r="AD44" s="38" t="s">
        <v>145</v>
      </c>
      <c r="AE44" s="38" t="s">
        <v>241</v>
      </c>
      <c r="AF44" s="48">
        <v>3172.85</v>
      </c>
      <c r="AG44" s="48">
        <v>0</v>
      </c>
      <c r="AH44" s="48">
        <v>3098956.5700000022</v>
      </c>
      <c r="AI44" s="38" t="s">
        <v>242</v>
      </c>
      <c r="AJ44" s="50">
        <f t="shared" si="19"/>
        <v>683518.1799999997</v>
      </c>
      <c r="AK44" s="50">
        <f t="shared" si="20"/>
        <v>0</v>
      </c>
      <c r="AL44" s="43"/>
      <c r="AM44" s="43"/>
      <c r="AN44" s="43"/>
      <c r="AO44" s="43"/>
      <c r="AP44" s="51" t="s">
        <v>67</v>
      </c>
      <c r="AQ44" s="51" t="s">
        <v>67</v>
      </c>
      <c r="AR44" s="91" t="s">
        <v>128</v>
      </c>
      <c r="AS44" s="51" t="s">
        <v>108</v>
      </c>
      <c r="AT44" s="51"/>
      <c r="AU44" s="51"/>
      <c r="AV44" s="51"/>
      <c r="AW44" s="51"/>
      <c r="AX44" s="51"/>
    </row>
    <row r="45" spans="1:50" s="53" customFormat="1" ht="60" hidden="1" customHeight="1" x14ac:dyDescent="0.25">
      <c r="A45" s="36" t="s">
        <v>56</v>
      </c>
      <c r="B45" s="38">
        <v>2011</v>
      </c>
      <c r="C45" s="38" t="s">
        <v>57</v>
      </c>
      <c r="D45" s="92" t="s">
        <v>243</v>
      </c>
      <c r="E45" s="38" t="s">
        <v>59</v>
      </c>
      <c r="F45" s="38" t="s">
        <v>57</v>
      </c>
      <c r="G45" s="90">
        <v>40945</v>
      </c>
      <c r="H45" s="90">
        <v>41333</v>
      </c>
      <c r="I45" s="84"/>
      <c r="J45" s="48">
        <v>40000000</v>
      </c>
      <c r="K45" s="41">
        <f>J45+L45+M45</f>
        <v>40000000</v>
      </c>
      <c r="L45" s="69"/>
      <c r="M45" s="69"/>
      <c r="N45" s="48">
        <v>40000000</v>
      </c>
      <c r="O45" s="48">
        <v>39950959.049999997</v>
      </c>
      <c r="P45" s="48">
        <v>39950959.049999997</v>
      </c>
      <c r="Q45" s="44">
        <f t="shared" si="18"/>
        <v>40000000</v>
      </c>
      <c r="R45" s="44">
        <f t="shared" si="18"/>
        <v>40000000</v>
      </c>
      <c r="S45" s="44">
        <f t="shared" si="11"/>
        <v>40000000</v>
      </c>
      <c r="T45" s="44">
        <f t="shared" si="11"/>
        <v>39950959.049999997</v>
      </c>
      <c r="U45" s="44">
        <f t="shared" si="12"/>
        <v>39950959.049999997</v>
      </c>
      <c r="V45" s="44">
        <f t="shared" si="14"/>
        <v>39950959.049999997</v>
      </c>
      <c r="W45" s="44">
        <f t="shared" si="17"/>
        <v>39950959.049999997</v>
      </c>
      <c r="X45" s="46">
        <v>1</v>
      </c>
      <c r="Y45" s="46">
        <v>1</v>
      </c>
      <c r="Z45" s="38" t="s">
        <v>244</v>
      </c>
      <c r="AA45" s="38" t="s">
        <v>198</v>
      </c>
      <c r="AB45" s="38" t="s">
        <v>199</v>
      </c>
      <c r="AC45" s="38" t="s">
        <v>245</v>
      </c>
      <c r="AD45" s="38" t="s">
        <v>246</v>
      </c>
      <c r="AE45" s="38" t="s">
        <v>247</v>
      </c>
      <c r="AF45" s="48">
        <v>71203.69</v>
      </c>
      <c r="AG45" s="48">
        <v>0</v>
      </c>
      <c r="AH45" s="48">
        <v>49040.95</v>
      </c>
      <c r="AI45" s="38" t="s">
        <v>248</v>
      </c>
      <c r="AJ45" s="50">
        <f t="shared" si="19"/>
        <v>49040.95000000298</v>
      </c>
      <c r="AK45" s="50">
        <f t="shared" si="20"/>
        <v>0</v>
      </c>
      <c r="AL45" s="43"/>
      <c r="AM45" s="43"/>
      <c r="AN45" s="43"/>
      <c r="AO45" s="43"/>
      <c r="AP45" s="51" t="s">
        <v>67</v>
      </c>
      <c r="AQ45" s="51" t="s">
        <v>67</v>
      </c>
      <c r="AR45" s="51" t="s">
        <v>68</v>
      </c>
      <c r="AS45" s="51"/>
      <c r="AT45" s="52" t="s">
        <v>69</v>
      </c>
      <c r="AU45" s="52" t="s">
        <v>69</v>
      </c>
      <c r="AV45" s="51"/>
      <c r="AW45" s="51"/>
      <c r="AX45" s="51"/>
    </row>
    <row r="46" spans="1:50" s="53" customFormat="1" ht="60" hidden="1" customHeight="1" x14ac:dyDescent="0.25">
      <c r="A46" s="36" t="s">
        <v>56</v>
      </c>
      <c r="B46" s="38">
        <v>2011</v>
      </c>
      <c r="C46" s="38" t="s">
        <v>57</v>
      </c>
      <c r="D46" s="92" t="s">
        <v>249</v>
      </c>
      <c r="E46" s="38" t="s">
        <v>59</v>
      </c>
      <c r="F46" s="38" t="s">
        <v>57</v>
      </c>
      <c r="G46" s="90">
        <v>40945</v>
      </c>
      <c r="H46" s="90">
        <v>41678</v>
      </c>
      <c r="I46" s="84"/>
      <c r="J46" s="48">
        <v>46000000</v>
      </c>
      <c r="K46" s="41">
        <f>J46+L46+M46</f>
        <v>46000000</v>
      </c>
      <c r="L46" s="69"/>
      <c r="M46" s="69"/>
      <c r="N46" s="48">
        <v>46000000</v>
      </c>
      <c r="O46" s="48">
        <v>46000000</v>
      </c>
      <c r="P46" s="48">
        <v>46000000</v>
      </c>
      <c r="Q46" s="44">
        <f t="shared" si="18"/>
        <v>46000000</v>
      </c>
      <c r="R46" s="44">
        <f t="shared" si="18"/>
        <v>46000000</v>
      </c>
      <c r="S46" s="44">
        <f t="shared" si="11"/>
        <v>46000000</v>
      </c>
      <c r="T46" s="44">
        <f t="shared" si="11"/>
        <v>46000000</v>
      </c>
      <c r="U46" s="44">
        <f t="shared" si="12"/>
        <v>46000000</v>
      </c>
      <c r="V46" s="44">
        <f t="shared" si="14"/>
        <v>46000000</v>
      </c>
      <c r="W46" s="44">
        <f t="shared" si="17"/>
        <v>46000000</v>
      </c>
      <c r="X46" s="46">
        <v>1</v>
      </c>
      <c r="Y46" s="46">
        <v>1</v>
      </c>
      <c r="Z46" s="38" t="s">
        <v>250</v>
      </c>
      <c r="AA46" s="38" t="s">
        <v>198</v>
      </c>
      <c r="AB46" s="38" t="s">
        <v>199</v>
      </c>
      <c r="AC46" s="38" t="s">
        <v>251</v>
      </c>
      <c r="AD46" s="38" t="s">
        <v>252</v>
      </c>
      <c r="AE46" s="38" t="s">
        <v>253</v>
      </c>
      <c r="AF46" s="48">
        <v>65428.72</v>
      </c>
      <c r="AG46" s="48">
        <v>0</v>
      </c>
      <c r="AH46" s="48">
        <v>86242.52</v>
      </c>
      <c r="AI46" s="38" t="s">
        <v>248</v>
      </c>
      <c r="AJ46" s="50">
        <f t="shared" si="19"/>
        <v>0</v>
      </c>
      <c r="AK46" s="50">
        <f t="shared" si="20"/>
        <v>0</v>
      </c>
      <c r="AL46" s="43"/>
      <c r="AM46" s="43"/>
      <c r="AN46" s="43"/>
      <c r="AO46" s="43"/>
      <c r="AP46" s="51" t="s">
        <v>67</v>
      </c>
      <c r="AQ46" s="51" t="s">
        <v>67</v>
      </c>
      <c r="AR46" s="51" t="s">
        <v>68</v>
      </c>
      <c r="AS46" s="51"/>
      <c r="AT46" s="52" t="s">
        <v>69</v>
      </c>
      <c r="AU46" s="52" t="s">
        <v>69</v>
      </c>
      <c r="AV46" s="51"/>
      <c r="AW46" s="51"/>
      <c r="AX46" s="51"/>
    </row>
    <row r="47" spans="1:50" s="53" customFormat="1" ht="48" hidden="1" customHeight="1" x14ac:dyDescent="0.25">
      <c r="A47" s="36" t="s">
        <v>56</v>
      </c>
      <c r="B47" s="38">
        <v>2011</v>
      </c>
      <c r="C47" s="38" t="s">
        <v>87</v>
      </c>
      <c r="D47" s="92" t="s">
        <v>254</v>
      </c>
      <c r="E47" s="38" t="s">
        <v>59</v>
      </c>
      <c r="F47" s="38" t="s">
        <v>87</v>
      </c>
      <c r="G47" s="90">
        <v>40999</v>
      </c>
      <c r="H47" s="90">
        <v>41148</v>
      </c>
      <c r="I47" s="84"/>
      <c r="J47" s="48">
        <v>190000000</v>
      </c>
      <c r="K47" s="41">
        <v>120000000</v>
      </c>
      <c r="L47" s="69"/>
      <c r="M47" s="69"/>
      <c r="N47" s="48">
        <v>120000000</v>
      </c>
      <c r="O47" s="48">
        <v>120000000</v>
      </c>
      <c r="P47" s="48">
        <v>107820599.93000001</v>
      </c>
      <c r="Q47" s="44">
        <f t="shared" si="18"/>
        <v>190000000</v>
      </c>
      <c r="R47" s="44">
        <v>120000000</v>
      </c>
      <c r="S47" s="44">
        <f t="shared" si="11"/>
        <v>120000000</v>
      </c>
      <c r="T47" s="44">
        <f t="shared" si="11"/>
        <v>120000000</v>
      </c>
      <c r="U47" s="44">
        <f t="shared" si="12"/>
        <v>107820599.93000001</v>
      </c>
      <c r="V47" s="44">
        <f t="shared" si="14"/>
        <v>107820599.93000001</v>
      </c>
      <c r="W47" s="44">
        <f t="shared" si="17"/>
        <v>107820599.93000001</v>
      </c>
      <c r="X47" s="46">
        <v>1</v>
      </c>
      <c r="Y47" s="46">
        <v>0.95899999999999996</v>
      </c>
      <c r="Z47" s="38" t="s">
        <v>255</v>
      </c>
      <c r="AA47" s="38" t="s">
        <v>93</v>
      </c>
      <c r="AB47" s="38" t="s">
        <v>117</v>
      </c>
      <c r="AC47" s="38" t="s">
        <v>256</v>
      </c>
      <c r="AD47" s="38" t="s">
        <v>257</v>
      </c>
      <c r="AE47" s="38" t="s">
        <v>258</v>
      </c>
      <c r="AF47" s="48">
        <v>102.51</v>
      </c>
      <c r="AG47" s="48"/>
      <c r="AH47" s="48">
        <v>12300802.640000001</v>
      </c>
      <c r="AI47" s="38"/>
      <c r="AJ47" s="50">
        <f t="shared" si="19"/>
        <v>0</v>
      </c>
      <c r="AK47" s="50">
        <f t="shared" si="20"/>
        <v>12179400.069999993</v>
      </c>
      <c r="AL47" s="43"/>
      <c r="AM47" s="43"/>
      <c r="AN47" s="43">
        <v>12179400.15</v>
      </c>
      <c r="AO47" s="43">
        <v>8285.7800000000007</v>
      </c>
      <c r="AP47" s="51" t="s">
        <v>67</v>
      </c>
      <c r="AQ47" s="51" t="s">
        <v>67</v>
      </c>
      <c r="AR47" s="91" t="s">
        <v>128</v>
      </c>
      <c r="AS47" s="51" t="s">
        <v>108</v>
      </c>
      <c r="AT47" s="51"/>
      <c r="AU47" s="51"/>
      <c r="AV47" s="51"/>
      <c r="AW47" s="51"/>
      <c r="AX47" s="51"/>
    </row>
    <row r="48" spans="1:50" s="53" customFormat="1" ht="50.25" hidden="1" customHeight="1" x14ac:dyDescent="0.25">
      <c r="A48" s="36" t="s">
        <v>56</v>
      </c>
      <c r="B48" s="38">
        <v>2011</v>
      </c>
      <c r="C48" s="38" t="s">
        <v>106</v>
      </c>
      <c r="D48" s="92" t="s">
        <v>259</v>
      </c>
      <c r="E48" s="38" t="s">
        <v>89</v>
      </c>
      <c r="F48" s="38" t="s">
        <v>216</v>
      </c>
      <c r="G48" s="90">
        <v>40995</v>
      </c>
      <c r="H48" s="90">
        <v>41575</v>
      </c>
      <c r="I48" s="84"/>
      <c r="J48" s="48">
        <v>4000000</v>
      </c>
      <c r="K48" s="41">
        <f>J48+L48+M48</f>
        <v>4000000</v>
      </c>
      <c r="L48" s="69"/>
      <c r="M48" s="69"/>
      <c r="N48" s="48">
        <v>4000000</v>
      </c>
      <c r="O48" s="48">
        <v>3994400</v>
      </c>
      <c r="P48" s="48">
        <v>3994400</v>
      </c>
      <c r="Q48" s="44">
        <f t="shared" si="18"/>
        <v>4000000</v>
      </c>
      <c r="R48" s="44">
        <f t="shared" si="18"/>
        <v>4000000</v>
      </c>
      <c r="S48" s="44">
        <f t="shared" si="11"/>
        <v>4000000</v>
      </c>
      <c r="T48" s="44">
        <f t="shared" si="11"/>
        <v>3994400</v>
      </c>
      <c r="U48" s="44">
        <f t="shared" si="12"/>
        <v>3994400</v>
      </c>
      <c r="V48" s="44">
        <f t="shared" si="14"/>
        <v>3994400</v>
      </c>
      <c r="W48" s="44">
        <f t="shared" si="17"/>
        <v>3994400</v>
      </c>
      <c r="X48" s="46">
        <v>0.99860000000000004</v>
      </c>
      <c r="Y48" s="46">
        <v>1</v>
      </c>
      <c r="Z48" s="38" t="s">
        <v>260</v>
      </c>
      <c r="AA48" s="38" t="s">
        <v>198</v>
      </c>
      <c r="AB48" s="38" t="s">
        <v>108</v>
      </c>
      <c r="AC48" s="38">
        <v>1901637401</v>
      </c>
      <c r="AD48" s="38" t="s">
        <v>261</v>
      </c>
      <c r="AE48" s="38"/>
      <c r="AF48" s="48">
        <v>1.98</v>
      </c>
      <c r="AG48" s="48">
        <v>0</v>
      </c>
      <c r="AH48" s="48">
        <v>23043.59</v>
      </c>
      <c r="AI48" s="38"/>
      <c r="AJ48" s="50">
        <f t="shared" si="19"/>
        <v>5600</v>
      </c>
      <c r="AK48" s="50">
        <f t="shared" si="20"/>
        <v>0</v>
      </c>
      <c r="AL48" s="43"/>
      <c r="AM48" s="43"/>
      <c r="AN48" s="43"/>
      <c r="AO48" s="43"/>
      <c r="AP48" s="51" t="s">
        <v>67</v>
      </c>
      <c r="AQ48" s="51" t="s">
        <v>67</v>
      </c>
      <c r="AR48" s="51" t="s">
        <v>68</v>
      </c>
      <c r="AS48" s="51"/>
      <c r="AT48" s="51" t="s">
        <v>69</v>
      </c>
      <c r="AU48" s="51" t="s">
        <v>69</v>
      </c>
      <c r="AV48" s="51"/>
      <c r="AW48" s="51"/>
      <c r="AX48" s="51"/>
    </row>
    <row r="49" spans="1:50" s="53" customFormat="1" ht="60" hidden="1" customHeight="1" x14ac:dyDescent="0.25">
      <c r="A49" s="36" t="s">
        <v>56</v>
      </c>
      <c r="B49" s="38">
        <v>2012</v>
      </c>
      <c r="C49" s="38" t="s">
        <v>165</v>
      </c>
      <c r="D49" s="92" t="s">
        <v>262</v>
      </c>
      <c r="E49" s="38" t="s">
        <v>59</v>
      </c>
      <c r="F49" s="38" t="s">
        <v>80</v>
      </c>
      <c r="G49" s="90">
        <v>40848</v>
      </c>
      <c r="H49" s="90">
        <v>41122</v>
      </c>
      <c r="I49" s="84"/>
      <c r="J49" s="48">
        <v>3621527.3</v>
      </c>
      <c r="K49" s="48">
        <v>3621527.3</v>
      </c>
      <c r="L49" s="69"/>
      <c r="M49" s="69"/>
      <c r="N49" s="48">
        <v>3621527.3</v>
      </c>
      <c r="O49" s="48">
        <v>3621554</v>
      </c>
      <c r="P49" s="48">
        <v>3621553.94</v>
      </c>
      <c r="Q49" s="44">
        <f t="shared" si="18"/>
        <v>3621527.3</v>
      </c>
      <c r="R49" s="44">
        <f t="shared" si="18"/>
        <v>3621527.3</v>
      </c>
      <c r="S49" s="44">
        <f t="shared" si="11"/>
        <v>3621527.3</v>
      </c>
      <c r="T49" s="44">
        <f t="shared" si="11"/>
        <v>3621554</v>
      </c>
      <c r="U49" s="44">
        <f t="shared" si="12"/>
        <v>3621553.94</v>
      </c>
      <c r="V49" s="44">
        <f t="shared" si="14"/>
        <v>3621553.94</v>
      </c>
      <c r="W49" s="44">
        <f t="shared" si="17"/>
        <v>3621553.94</v>
      </c>
      <c r="X49" s="46">
        <v>1</v>
      </c>
      <c r="Y49" s="46">
        <v>1</v>
      </c>
      <c r="Z49" s="38" t="s">
        <v>263</v>
      </c>
      <c r="AA49" s="38" t="s">
        <v>170</v>
      </c>
      <c r="AB49" s="38" t="s">
        <v>80</v>
      </c>
      <c r="AC49" s="38" t="s">
        <v>233</v>
      </c>
      <c r="AD49" s="38" t="s">
        <v>178</v>
      </c>
      <c r="AE49" s="38" t="s">
        <v>179</v>
      </c>
      <c r="AF49" s="48">
        <v>0</v>
      </c>
      <c r="AG49" s="48">
        <v>26.64</v>
      </c>
      <c r="AH49" s="48">
        <v>0</v>
      </c>
      <c r="AI49" s="38" t="s">
        <v>264</v>
      </c>
      <c r="AJ49" s="50">
        <f t="shared" si="19"/>
        <v>-26.700000000186265</v>
      </c>
      <c r="AK49" s="50">
        <f t="shared" si="20"/>
        <v>6.0000000055879354E-2</v>
      </c>
      <c r="AL49" s="43"/>
      <c r="AM49" s="43"/>
      <c r="AN49" s="43"/>
      <c r="AO49" s="43"/>
      <c r="AP49" s="51" t="s">
        <v>67</v>
      </c>
      <c r="AQ49" s="51" t="s">
        <v>67</v>
      </c>
      <c r="AR49" s="91" t="s">
        <v>265</v>
      </c>
      <c r="AS49" s="51" t="s">
        <v>108</v>
      </c>
      <c r="AT49" s="51"/>
      <c r="AU49" s="51"/>
      <c r="AV49" s="51"/>
      <c r="AW49" s="51"/>
      <c r="AX49" s="51"/>
    </row>
    <row r="50" spans="1:50" s="53" customFormat="1" ht="33.75" hidden="1" customHeight="1" x14ac:dyDescent="0.25">
      <c r="A50" s="36" t="s">
        <v>56</v>
      </c>
      <c r="B50" s="38">
        <v>2012</v>
      </c>
      <c r="C50" s="38" t="s">
        <v>87</v>
      </c>
      <c r="D50" s="92" t="s">
        <v>266</v>
      </c>
      <c r="E50" s="38" t="s">
        <v>59</v>
      </c>
      <c r="F50" s="38" t="s">
        <v>87</v>
      </c>
      <c r="G50" s="90">
        <v>41169</v>
      </c>
      <c r="H50" s="90">
        <v>41483</v>
      </c>
      <c r="I50" s="84"/>
      <c r="J50" s="48">
        <v>60000000</v>
      </c>
      <c r="K50" s="48">
        <v>60000000</v>
      </c>
      <c r="L50" s="69"/>
      <c r="M50" s="69"/>
      <c r="N50" s="48">
        <v>60000000</v>
      </c>
      <c r="O50" s="48">
        <f>57990843.48+1159816.87</f>
        <v>59150660.349999994</v>
      </c>
      <c r="P50" s="48">
        <f>57990843.48+1159816.87</f>
        <v>59150660.349999994</v>
      </c>
      <c r="Q50" s="44">
        <f t="shared" si="18"/>
        <v>60000000</v>
      </c>
      <c r="R50" s="44">
        <f t="shared" si="18"/>
        <v>60000000</v>
      </c>
      <c r="S50" s="44">
        <f t="shared" si="11"/>
        <v>60000000</v>
      </c>
      <c r="T50" s="44">
        <f t="shared" si="11"/>
        <v>59150660.349999994</v>
      </c>
      <c r="U50" s="44">
        <f t="shared" si="12"/>
        <v>59150660.349999994</v>
      </c>
      <c r="V50" s="44">
        <f t="shared" si="14"/>
        <v>59150660.349999994</v>
      </c>
      <c r="W50" s="44">
        <f t="shared" si="17"/>
        <v>59150660.349999994</v>
      </c>
      <c r="X50" s="46">
        <v>1</v>
      </c>
      <c r="Y50" s="46">
        <v>1</v>
      </c>
      <c r="Z50" s="38" t="s">
        <v>267</v>
      </c>
      <c r="AA50" s="38" t="s">
        <v>93</v>
      </c>
      <c r="AB50" s="38" t="s">
        <v>117</v>
      </c>
      <c r="AC50" s="38" t="s">
        <v>126</v>
      </c>
      <c r="AD50" s="38" t="s">
        <v>119</v>
      </c>
      <c r="AE50" s="38" t="s">
        <v>127</v>
      </c>
      <c r="AF50" s="48">
        <v>462.54</v>
      </c>
      <c r="AG50" s="48">
        <v>3334.83</v>
      </c>
      <c r="AH50" s="88"/>
      <c r="AI50" s="38" t="s">
        <v>268</v>
      </c>
      <c r="AJ50" s="50">
        <f t="shared" si="19"/>
        <v>849339.65000000596</v>
      </c>
      <c r="AK50" s="50">
        <f t="shared" si="20"/>
        <v>0</v>
      </c>
      <c r="AL50" s="43"/>
      <c r="AM50" s="43"/>
      <c r="AN50" s="43"/>
      <c r="AO50" s="43"/>
      <c r="AP50" s="51" t="s">
        <v>67</v>
      </c>
      <c r="AQ50" s="51" t="s">
        <v>67</v>
      </c>
      <c r="AR50" s="91" t="s">
        <v>128</v>
      </c>
      <c r="AS50" s="51" t="s">
        <v>108</v>
      </c>
      <c r="AT50" s="51"/>
      <c r="AU50" s="51"/>
      <c r="AV50" s="51"/>
      <c r="AW50" s="51"/>
      <c r="AX50" s="51"/>
    </row>
    <row r="51" spans="1:50" s="53" customFormat="1" ht="60" hidden="1" customHeight="1" x14ac:dyDescent="0.25">
      <c r="A51" s="36" t="s">
        <v>56</v>
      </c>
      <c r="B51" s="38">
        <v>2012</v>
      </c>
      <c r="C51" s="38" t="s">
        <v>70</v>
      </c>
      <c r="D51" s="92" t="s">
        <v>269</v>
      </c>
      <c r="E51" s="38" t="s">
        <v>59</v>
      </c>
      <c r="F51" s="38" t="s">
        <v>70</v>
      </c>
      <c r="G51" s="90">
        <v>41708</v>
      </c>
      <c r="H51" s="90" t="s">
        <v>270</v>
      </c>
      <c r="I51" s="84"/>
      <c r="J51" s="48">
        <v>20000000</v>
      </c>
      <c r="K51" s="48">
        <v>20000000</v>
      </c>
      <c r="L51" s="69"/>
      <c r="M51" s="69"/>
      <c r="N51" s="48">
        <v>20000000</v>
      </c>
      <c r="O51" s="48">
        <v>17297153.489999998</v>
      </c>
      <c r="P51" s="48">
        <v>17150196.379999999</v>
      </c>
      <c r="Q51" s="44">
        <f t="shared" si="18"/>
        <v>20000000</v>
      </c>
      <c r="R51" s="44">
        <f t="shared" si="18"/>
        <v>20000000</v>
      </c>
      <c r="S51" s="44">
        <f t="shared" si="11"/>
        <v>20000000</v>
      </c>
      <c r="T51" s="44">
        <f t="shared" si="11"/>
        <v>17297153.489999998</v>
      </c>
      <c r="U51" s="44">
        <f t="shared" si="12"/>
        <v>17150196.379999999</v>
      </c>
      <c r="V51" s="44">
        <f t="shared" si="14"/>
        <v>17150196.379999999</v>
      </c>
      <c r="W51" s="44">
        <f t="shared" si="17"/>
        <v>17150196.379999999</v>
      </c>
      <c r="X51" s="46">
        <v>0.98</v>
      </c>
      <c r="Y51" s="46">
        <v>0.73050000000000004</v>
      </c>
      <c r="Z51" s="38" t="s">
        <v>271</v>
      </c>
      <c r="AA51" s="38" t="s">
        <v>240</v>
      </c>
      <c r="AB51" s="38" t="s">
        <v>143</v>
      </c>
      <c r="AC51" s="38" t="s">
        <v>185</v>
      </c>
      <c r="AD51" s="38" t="s">
        <v>145</v>
      </c>
      <c r="AE51" s="38" t="s">
        <v>241</v>
      </c>
      <c r="AF51" s="48">
        <v>64.3</v>
      </c>
      <c r="AG51" s="48"/>
      <c r="AH51" s="48">
        <v>6738239.6500000004</v>
      </c>
      <c r="AI51" s="38" t="s">
        <v>272</v>
      </c>
      <c r="AJ51" s="50">
        <f t="shared" si="19"/>
        <v>2702846.5100000016</v>
      </c>
      <c r="AK51" s="50">
        <f t="shared" si="20"/>
        <v>146957.1099999994</v>
      </c>
      <c r="AL51" s="43"/>
      <c r="AM51" s="43"/>
      <c r="AN51" s="43"/>
      <c r="AO51" s="43"/>
      <c r="AP51" s="51" t="s">
        <v>273</v>
      </c>
      <c r="AQ51" s="51" t="s">
        <v>273</v>
      </c>
      <c r="AR51" s="91" t="s">
        <v>128</v>
      </c>
      <c r="AS51" s="51" t="s">
        <v>108</v>
      </c>
      <c r="AT51" s="51"/>
      <c r="AU51" s="51"/>
      <c r="AV51" s="51"/>
      <c r="AW51" s="51"/>
      <c r="AX51" s="51"/>
    </row>
    <row r="52" spans="1:50" s="53" customFormat="1" ht="37.5" hidden="1" customHeight="1" x14ac:dyDescent="0.25">
      <c r="A52" s="36" t="s">
        <v>56</v>
      </c>
      <c r="B52" s="38">
        <v>2012</v>
      </c>
      <c r="C52" s="38" t="s">
        <v>167</v>
      </c>
      <c r="D52" s="92" t="s">
        <v>274</v>
      </c>
      <c r="E52" s="38" t="s">
        <v>59</v>
      </c>
      <c r="F52" s="38" t="s">
        <v>167</v>
      </c>
      <c r="G52" s="90">
        <v>41327</v>
      </c>
      <c r="H52" s="90">
        <v>41543</v>
      </c>
      <c r="I52" s="84"/>
      <c r="J52" s="48">
        <v>6000000</v>
      </c>
      <c r="K52" s="48">
        <v>6000000</v>
      </c>
      <c r="L52" s="69"/>
      <c r="M52" s="69"/>
      <c r="N52" s="48">
        <v>6000000</v>
      </c>
      <c r="O52" s="48">
        <f>1483528.38+4491099.74</f>
        <v>5974628.1200000001</v>
      </c>
      <c r="P52" s="48">
        <f>1483528.38+3491099.73</f>
        <v>4974628.1099999994</v>
      </c>
      <c r="Q52" s="44">
        <f t="shared" si="18"/>
        <v>6000000</v>
      </c>
      <c r="R52" s="44">
        <f t="shared" si="18"/>
        <v>6000000</v>
      </c>
      <c r="S52" s="44">
        <f t="shared" si="11"/>
        <v>6000000</v>
      </c>
      <c r="T52" s="44">
        <f t="shared" si="11"/>
        <v>5974628.1200000001</v>
      </c>
      <c r="U52" s="44">
        <f t="shared" si="12"/>
        <v>4974628.1099999994</v>
      </c>
      <c r="V52" s="44">
        <f t="shared" si="14"/>
        <v>4974628.1099999994</v>
      </c>
      <c r="W52" s="44">
        <f t="shared" si="17"/>
        <v>4974628.1099999994</v>
      </c>
      <c r="X52" s="46">
        <v>1</v>
      </c>
      <c r="Y52" s="46">
        <v>0.97</v>
      </c>
      <c r="Z52" s="38" t="s">
        <v>275</v>
      </c>
      <c r="AA52" s="38" t="s">
        <v>170</v>
      </c>
      <c r="AB52" s="38" t="s">
        <v>171</v>
      </c>
      <c r="AC52" s="38">
        <v>7824885</v>
      </c>
      <c r="AD52" s="38" t="s">
        <v>172</v>
      </c>
      <c r="AE52" s="38" t="s">
        <v>228</v>
      </c>
      <c r="AF52" s="48">
        <v>27.19</v>
      </c>
      <c r="AG52" s="48">
        <v>0</v>
      </c>
      <c r="AH52" s="48">
        <v>3262408.3499999992</v>
      </c>
      <c r="AI52" s="38" t="s">
        <v>229</v>
      </c>
      <c r="AJ52" s="50">
        <f t="shared" si="19"/>
        <v>25371.879999999888</v>
      </c>
      <c r="AK52" s="50">
        <f t="shared" si="20"/>
        <v>1000000.0100000007</v>
      </c>
      <c r="AL52" s="43"/>
      <c r="AM52" s="43"/>
      <c r="AN52" s="43"/>
      <c r="AO52" s="43"/>
      <c r="AP52" s="51" t="s">
        <v>67</v>
      </c>
      <c r="AQ52" s="51" t="s">
        <v>67</v>
      </c>
      <c r="AR52" s="91" t="s">
        <v>128</v>
      </c>
      <c r="AS52" s="51" t="s">
        <v>108</v>
      </c>
      <c r="AT52" s="51"/>
      <c r="AU52" s="51"/>
      <c r="AV52" s="51"/>
      <c r="AW52" s="51"/>
      <c r="AX52" s="51"/>
    </row>
    <row r="53" spans="1:50" s="53" customFormat="1" ht="28.5" hidden="1" customHeight="1" x14ac:dyDescent="0.25">
      <c r="A53" s="36" t="s">
        <v>56</v>
      </c>
      <c r="B53" s="38">
        <v>2012</v>
      </c>
      <c r="C53" s="38" t="s">
        <v>167</v>
      </c>
      <c r="D53" s="92" t="s">
        <v>276</v>
      </c>
      <c r="E53" s="38" t="s">
        <v>59</v>
      </c>
      <c r="F53" s="38" t="s">
        <v>167</v>
      </c>
      <c r="G53" s="90">
        <v>41372</v>
      </c>
      <c r="H53" s="90">
        <v>41461</v>
      </c>
      <c r="I53" s="84"/>
      <c r="J53" s="48">
        <v>4000000</v>
      </c>
      <c r="K53" s="48">
        <v>4000000</v>
      </c>
      <c r="L53" s="69"/>
      <c r="M53" s="69"/>
      <c r="N53" s="48">
        <v>4000000</v>
      </c>
      <c r="O53" s="48">
        <v>3958936</v>
      </c>
      <c r="P53" s="48">
        <v>3958936</v>
      </c>
      <c r="Q53" s="44">
        <f t="shared" si="18"/>
        <v>4000000</v>
      </c>
      <c r="R53" s="44">
        <f t="shared" si="18"/>
        <v>4000000</v>
      </c>
      <c r="S53" s="44">
        <f t="shared" ref="S53:T63" si="21">N53</f>
        <v>4000000</v>
      </c>
      <c r="T53" s="44">
        <f t="shared" si="21"/>
        <v>3958936</v>
      </c>
      <c r="U53" s="44">
        <f t="shared" si="12"/>
        <v>3958936</v>
      </c>
      <c r="V53" s="44">
        <f t="shared" si="14"/>
        <v>3958936</v>
      </c>
      <c r="W53" s="44">
        <f t="shared" si="17"/>
        <v>3958936</v>
      </c>
      <c r="X53" s="46">
        <v>1</v>
      </c>
      <c r="Y53" s="46">
        <v>1</v>
      </c>
      <c r="Z53" s="38" t="s">
        <v>277</v>
      </c>
      <c r="AA53" s="38" t="s">
        <v>170</v>
      </c>
      <c r="AB53" s="38" t="s">
        <v>171</v>
      </c>
      <c r="AC53" s="38" t="s">
        <v>278</v>
      </c>
      <c r="AD53" s="38" t="s">
        <v>279</v>
      </c>
      <c r="AE53" s="38" t="s">
        <v>280</v>
      </c>
      <c r="AF53" s="48">
        <v>597.35</v>
      </c>
      <c r="AG53" s="48">
        <v>0</v>
      </c>
      <c r="AH53" s="48">
        <v>39941.949999999997</v>
      </c>
      <c r="AI53" s="38" t="s">
        <v>281</v>
      </c>
      <c r="AJ53" s="50">
        <f t="shared" si="19"/>
        <v>41064</v>
      </c>
      <c r="AK53" s="50">
        <f t="shared" si="20"/>
        <v>0</v>
      </c>
      <c r="AL53" s="43"/>
      <c r="AM53" s="43"/>
      <c r="AN53" s="43"/>
      <c r="AO53" s="43"/>
      <c r="AP53" s="51" t="s">
        <v>67</v>
      </c>
      <c r="AQ53" s="51" t="s">
        <v>67</v>
      </c>
      <c r="AR53" s="51" t="s">
        <v>68</v>
      </c>
      <c r="AS53" s="51"/>
      <c r="AT53" s="51" t="s">
        <v>69</v>
      </c>
      <c r="AU53" s="51"/>
      <c r="AV53" s="51"/>
      <c r="AW53" s="51"/>
      <c r="AX53" s="51"/>
    </row>
    <row r="54" spans="1:50" s="53" customFormat="1" ht="75" hidden="1" customHeight="1" x14ac:dyDescent="0.25">
      <c r="A54" s="36" t="s">
        <v>56</v>
      </c>
      <c r="B54" s="38">
        <v>2012</v>
      </c>
      <c r="C54" s="38" t="s">
        <v>57</v>
      </c>
      <c r="D54" s="92" t="s">
        <v>282</v>
      </c>
      <c r="E54" s="38" t="s">
        <v>59</v>
      </c>
      <c r="F54" s="38" t="s">
        <v>57</v>
      </c>
      <c r="G54" s="105">
        <v>41316</v>
      </c>
      <c r="H54" s="105">
        <v>41496</v>
      </c>
      <c r="I54" s="84"/>
      <c r="J54" s="48">
        <v>52000000</v>
      </c>
      <c r="K54" s="48">
        <v>52000000</v>
      </c>
      <c r="L54" s="69"/>
      <c r="M54" s="69"/>
      <c r="N54" s="48">
        <v>52000000</v>
      </c>
      <c r="O54" s="48">
        <v>52000000</v>
      </c>
      <c r="P54" s="48">
        <v>51907033.200000003</v>
      </c>
      <c r="Q54" s="44">
        <f t="shared" si="18"/>
        <v>52000000</v>
      </c>
      <c r="R54" s="44">
        <f t="shared" si="18"/>
        <v>52000000</v>
      </c>
      <c r="S54" s="44">
        <f t="shared" si="21"/>
        <v>52000000</v>
      </c>
      <c r="T54" s="44">
        <f t="shared" si="21"/>
        <v>52000000</v>
      </c>
      <c r="U54" s="44">
        <f t="shared" si="12"/>
        <v>51907033.200000003</v>
      </c>
      <c r="V54" s="44">
        <f t="shared" si="14"/>
        <v>51907033.200000003</v>
      </c>
      <c r="W54" s="44">
        <f t="shared" si="17"/>
        <v>51907033.200000003</v>
      </c>
      <c r="X54" s="46">
        <v>1</v>
      </c>
      <c r="Y54" s="46">
        <v>1</v>
      </c>
      <c r="Z54" s="38" t="s">
        <v>283</v>
      </c>
      <c r="AA54" s="38" t="s">
        <v>61</v>
      </c>
      <c r="AB54" s="38" t="s">
        <v>199</v>
      </c>
      <c r="AC54" s="38" t="s">
        <v>245</v>
      </c>
      <c r="AD54" s="38" t="s">
        <v>246</v>
      </c>
      <c r="AE54" s="38" t="s">
        <v>247</v>
      </c>
      <c r="AF54" s="48">
        <v>957424.65999999992</v>
      </c>
      <c r="AG54" s="48">
        <v>774296</v>
      </c>
      <c r="AH54" s="48">
        <v>92966.8</v>
      </c>
      <c r="AI54" s="38" t="s">
        <v>248</v>
      </c>
      <c r="AJ54" s="50">
        <f t="shared" si="19"/>
        <v>0</v>
      </c>
      <c r="AK54" s="50">
        <f t="shared" si="20"/>
        <v>92966.79999999702</v>
      </c>
      <c r="AL54" s="43"/>
      <c r="AM54" s="43"/>
      <c r="AN54" s="43"/>
      <c r="AO54" s="43"/>
      <c r="AP54" s="51" t="s">
        <v>67</v>
      </c>
      <c r="AQ54" s="51" t="s">
        <v>67</v>
      </c>
      <c r="AR54" s="51" t="s">
        <v>68</v>
      </c>
      <c r="AS54" s="51"/>
      <c r="AT54" s="52" t="s">
        <v>69</v>
      </c>
      <c r="AU54" s="52" t="s">
        <v>69</v>
      </c>
      <c r="AV54" s="51"/>
      <c r="AW54" s="51"/>
      <c r="AX54" s="51"/>
    </row>
    <row r="55" spans="1:50" s="53" customFormat="1" ht="73.5" hidden="1" customHeight="1" x14ac:dyDescent="0.25">
      <c r="A55" s="36" t="s">
        <v>56</v>
      </c>
      <c r="B55" s="38">
        <v>2012</v>
      </c>
      <c r="C55" s="38" t="s">
        <v>57</v>
      </c>
      <c r="D55" s="92" t="s">
        <v>284</v>
      </c>
      <c r="E55" s="38" t="s">
        <v>59</v>
      </c>
      <c r="F55" s="38" t="s">
        <v>57</v>
      </c>
      <c r="G55" s="90">
        <v>41316</v>
      </c>
      <c r="H55" s="90">
        <v>41678</v>
      </c>
      <c r="I55" s="84"/>
      <c r="J55" s="48">
        <v>33000000</v>
      </c>
      <c r="K55" s="48">
        <v>33000000</v>
      </c>
      <c r="L55" s="69"/>
      <c r="M55" s="69"/>
      <c r="N55" s="48">
        <v>33000000</v>
      </c>
      <c r="O55" s="48">
        <v>33000000</v>
      </c>
      <c r="P55" s="48">
        <v>33000000</v>
      </c>
      <c r="Q55" s="44">
        <f t="shared" si="18"/>
        <v>33000000</v>
      </c>
      <c r="R55" s="44">
        <f t="shared" si="18"/>
        <v>33000000</v>
      </c>
      <c r="S55" s="44">
        <f t="shared" si="21"/>
        <v>33000000</v>
      </c>
      <c r="T55" s="44">
        <f t="shared" si="21"/>
        <v>33000000</v>
      </c>
      <c r="U55" s="44">
        <f t="shared" si="12"/>
        <v>33000000</v>
      </c>
      <c r="V55" s="44">
        <f t="shared" si="14"/>
        <v>33000000</v>
      </c>
      <c r="W55" s="44">
        <f t="shared" si="17"/>
        <v>33000000</v>
      </c>
      <c r="X55" s="46">
        <v>1</v>
      </c>
      <c r="Y55" s="46">
        <v>1</v>
      </c>
      <c r="Z55" s="38" t="s">
        <v>285</v>
      </c>
      <c r="AA55" s="38" t="s">
        <v>61</v>
      </c>
      <c r="AB55" s="38" t="s">
        <v>199</v>
      </c>
      <c r="AC55" s="38" t="s">
        <v>251</v>
      </c>
      <c r="AD55" s="38" t="s">
        <v>252</v>
      </c>
      <c r="AE55" s="38" t="s">
        <v>253</v>
      </c>
      <c r="AF55" s="48">
        <v>189461.2</v>
      </c>
      <c r="AG55" s="48">
        <v>195631.68</v>
      </c>
      <c r="AH55" s="48">
        <v>0</v>
      </c>
      <c r="AI55" s="38" t="s">
        <v>248</v>
      </c>
      <c r="AJ55" s="50">
        <f t="shared" si="19"/>
        <v>0</v>
      </c>
      <c r="AK55" s="50">
        <f t="shared" si="20"/>
        <v>0</v>
      </c>
      <c r="AL55" s="43"/>
      <c r="AM55" s="43"/>
      <c r="AN55" s="43"/>
      <c r="AO55" s="43"/>
      <c r="AP55" s="51" t="s">
        <v>67</v>
      </c>
      <c r="AQ55" s="51" t="s">
        <v>67</v>
      </c>
      <c r="AR55" s="51" t="s">
        <v>68</v>
      </c>
      <c r="AS55" s="51"/>
      <c r="AT55" s="52" t="s">
        <v>69</v>
      </c>
      <c r="AU55" s="52" t="s">
        <v>69</v>
      </c>
      <c r="AV55" s="51"/>
      <c r="AW55" s="51"/>
      <c r="AX55" s="51"/>
    </row>
    <row r="56" spans="1:50" s="53" customFormat="1" ht="56.25" hidden="1" customHeight="1" x14ac:dyDescent="0.25">
      <c r="A56" s="54" t="s">
        <v>56</v>
      </c>
      <c r="B56" s="55">
        <v>2012</v>
      </c>
      <c r="C56" s="55" t="s">
        <v>87</v>
      </c>
      <c r="D56" s="101" t="s">
        <v>286</v>
      </c>
      <c r="E56" s="55" t="s">
        <v>59</v>
      </c>
      <c r="F56" s="38" t="s">
        <v>287</v>
      </c>
      <c r="G56" s="90">
        <v>41401</v>
      </c>
      <c r="H56" s="90">
        <v>41746</v>
      </c>
      <c r="I56" s="84"/>
      <c r="J56" s="48">
        <v>151378472.69999999</v>
      </c>
      <c r="K56" s="48">
        <f>K57+K58</f>
        <v>151378472.70000002</v>
      </c>
      <c r="L56" s="69"/>
      <c r="M56" s="69"/>
      <c r="N56" s="48">
        <v>151378472.69999999</v>
      </c>
      <c r="O56" s="48">
        <v>146686759.13</v>
      </c>
      <c r="P56" s="48">
        <f>92138313.67+7924376</f>
        <v>100062689.67</v>
      </c>
      <c r="Q56" s="44">
        <f t="shared" si="18"/>
        <v>151378472.69999999</v>
      </c>
      <c r="R56" s="44">
        <f t="shared" si="18"/>
        <v>151378472.70000002</v>
      </c>
      <c r="S56" s="44">
        <f t="shared" si="21"/>
        <v>151378472.69999999</v>
      </c>
      <c r="T56" s="44">
        <f t="shared" si="21"/>
        <v>146686759.13</v>
      </c>
      <c r="U56" s="44">
        <f t="shared" si="12"/>
        <v>100062689.67</v>
      </c>
      <c r="V56" s="44">
        <f>P56</f>
        <v>100062689.67</v>
      </c>
      <c r="W56" s="44">
        <f t="shared" si="17"/>
        <v>100062689.67</v>
      </c>
      <c r="X56" s="46">
        <v>1</v>
      </c>
      <c r="Y56" s="46">
        <v>0.95</v>
      </c>
      <c r="Z56" s="38" t="s">
        <v>288</v>
      </c>
      <c r="AA56" s="38" t="s">
        <v>93</v>
      </c>
      <c r="AB56" s="38" t="s">
        <v>117</v>
      </c>
      <c r="AC56" s="38" t="s">
        <v>289</v>
      </c>
      <c r="AD56" s="38" t="s">
        <v>257</v>
      </c>
      <c r="AE56" s="38" t="s">
        <v>290</v>
      </c>
      <c r="AF56" s="48">
        <v>1799.35</v>
      </c>
      <c r="AG56" s="48">
        <v>0</v>
      </c>
      <c r="AH56" s="48">
        <v>4874897.12</v>
      </c>
      <c r="AI56" s="38" t="s">
        <v>291</v>
      </c>
      <c r="AJ56" s="50">
        <f t="shared" si="19"/>
        <v>4691713.5700000226</v>
      </c>
      <c r="AK56" s="50">
        <f t="shared" si="20"/>
        <v>46624069.459999993</v>
      </c>
      <c r="AL56" s="43"/>
      <c r="AM56" s="43"/>
      <c r="AN56" s="43">
        <f>4691713.57</f>
        <v>4691713.57</v>
      </c>
      <c r="AO56" s="43">
        <v>183267.51</v>
      </c>
      <c r="AP56" s="51" t="s">
        <v>273</v>
      </c>
      <c r="AQ56" s="51" t="s">
        <v>273</v>
      </c>
      <c r="AR56" s="91" t="s">
        <v>128</v>
      </c>
      <c r="AS56" s="51" t="s">
        <v>108</v>
      </c>
      <c r="AT56" s="51"/>
      <c r="AU56" s="51"/>
      <c r="AV56" s="51"/>
      <c r="AW56" s="51"/>
      <c r="AX56" s="51"/>
    </row>
    <row r="57" spans="1:50" s="53" customFormat="1" ht="56.25" hidden="1" customHeight="1" x14ac:dyDescent="0.25">
      <c r="A57" s="54"/>
      <c r="B57" s="106"/>
      <c r="C57" s="55"/>
      <c r="D57" s="101"/>
      <c r="E57" s="55"/>
      <c r="F57" s="38" t="s">
        <v>87</v>
      </c>
      <c r="G57" s="90"/>
      <c r="H57" s="90"/>
      <c r="I57" s="84"/>
      <c r="J57" s="48"/>
      <c r="K57" s="48">
        <f>65378472.7+31451554.54</f>
        <v>96830027.24000001</v>
      </c>
      <c r="L57" s="69"/>
      <c r="M57" s="69"/>
      <c r="N57" s="48">
        <f>65378472.7+31451554.54</f>
        <v>96830027.24000001</v>
      </c>
      <c r="O57" s="48">
        <f>50095412.25+10610085.51+31451554.54</f>
        <v>92157052.299999997</v>
      </c>
      <c r="P57" s="48">
        <f>50095412.25+10591346.88+31451554.54</f>
        <v>92138313.670000002</v>
      </c>
      <c r="Q57" s="44">
        <f t="shared" si="18"/>
        <v>0</v>
      </c>
      <c r="R57" s="44">
        <f t="shared" si="18"/>
        <v>96830027.24000001</v>
      </c>
      <c r="S57" s="44">
        <f t="shared" si="21"/>
        <v>96830027.24000001</v>
      </c>
      <c r="T57" s="44">
        <f t="shared" si="21"/>
        <v>92157052.299999997</v>
      </c>
      <c r="U57" s="44">
        <f t="shared" si="12"/>
        <v>92138313.670000002</v>
      </c>
      <c r="V57" s="44">
        <f>P57</f>
        <v>92138313.670000002</v>
      </c>
      <c r="W57" s="44">
        <f t="shared" si="17"/>
        <v>92138313.670000002</v>
      </c>
      <c r="X57" s="107">
        <v>0.99939999999999996</v>
      </c>
      <c r="Y57" s="107">
        <f>P57/O57</f>
        <v>0.99979666634801867</v>
      </c>
      <c r="Z57" s="38"/>
      <c r="AA57" s="38"/>
      <c r="AB57" s="38"/>
      <c r="AC57" s="38"/>
      <c r="AD57" s="38"/>
      <c r="AE57" s="38"/>
      <c r="AF57" s="48"/>
      <c r="AG57" s="48"/>
      <c r="AH57" s="48"/>
      <c r="AI57" s="38"/>
      <c r="AJ57" s="50"/>
      <c r="AK57" s="50"/>
      <c r="AL57" s="43"/>
      <c r="AM57" s="43"/>
      <c r="AN57" s="43"/>
      <c r="AO57" s="43"/>
      <c r="AP57" s="51"/>
      <c r="AQ57" s="51"/>
      <c r="AR57" s="91"/>
      <c r="AS57" s="51"/>
      <c r="AT57" s="51"/>
      <c r="AU57" s="51"/>
      <c r="AV57" s="51"/>
      <c r="AW57" s="51"/>
      <c r="AX57" s="51"/>
    </row>
    <row r="58" spans="1:50" s="53" customFormat="1" ht="57.75" hidden="1" customHeight="1" x14ac:dyDescent="0.25">
      <c r="A58" s="65"/>
      <c r="B58" s="66"/>
      <c r="C58" s="66"/>
      <c r="D58" s="102"/>
      <c r="E58" s="66"/>
      <c r="F58" s="84" t="s">
        <v>90</v>
      </c>
      <c r="G58" s="108"/>
      <c r="H58" s="108"/>
      <c r="I58" s="84"/>
      <c r="J58" s="69"/>
      <c r="K58" s="69">
        <v>54548445.460000001</v>
      </c>
      <c r="L58" s="69"/>
      <c r="M58" s="69"/>
      <c r="N58" s="69">
        <v>54548445.460000001</v>
      </c>
      <c r="O58" s="69">
        <v>54548445.460000001</v>
      </c>
      <c r="P58" s="48">
        <v>19777923.82</v>
      </c>
      <c r="Q58" s="44">
        <f t="shared" si="18"/>
        <v>0</v>
      </c>
      <c r="R58" s="44">
        <f t="shared" si="18"/>
        <v>54548445.460000001</v>
      </c>
      <c r="S58" s="44">
        <f t="shared" si="21"/>
        <v>54548445.460000001</v>
      </c>
      <c r="T58" s="44">
        <f t="shared" si="21"/>
        <v>54548445.460000001</v>
      </c>
      <c r="U58" s="44">
        <f t="shared" si="12"/>
        <v>19777923.82</v>
      </c>
      <c r="V58" s="44">
        <f>P58</f>
        <v>19777923.82</v>
      </c>
      <c r="W58" s="44">
        <f t="shared" si="17"/>
        <v>19777923.82</v>
      </c>
      <c r="X58" s="83">
        <v>0.63</v>
      </c>
      <c r="Y58" s="107">
        <f>P58/O58</f>
        <v>0.36257538877992435</v>
      </c>
      <c r="Z58" s="84"/>
      <c r="AA58" s="84"/>
      <c r="AB58" s="84"/>
      <c r="AC58" s="84"/>
      <c r="AD58" s="84"/>
      <c r="AE58" s="84"/>
      <c r="AF58" s="69"/>
      <c r="AG58" s="69"/>
      <c r="AH58" s="69"/>
      <c r="AI58" s="84" t="s">
        <v>292</v>
      </c>
      <c r="AJ58" s="84"/>
      <c r="AK58" s="84"/>
      <c r="AL58" s="43"/>
      <c r="AM58" s="43"/>
      <c r="AN58" s="43"/>
      <c r="AO58" s="43"/>
      <c r="AP58" s="85"/>
      <c r="AQ58" s="85"/>
      <c r="AR58" s="51"/>
      <c r="AS58" s="51"/>
      <c r="AT58" s="51"/>
      <c r="AU58" s="51"/>
      <c r="AV58" s="51"/>
      <c r="AW58" s="51"/>
      <c r="AX58" s="51"/>
    </row>
    <row r="59" spans="1:50" s="53" customFormat="1" ht="43.5" hidden="1" customHeight="1" x14ac:dyDescent="0.25">
      <c r="A59" s="36" t="s">
        <v>56</v>
      </c>
      <c r="B59" s="38">
        <v>2012</v>
      </c>
      <c r="C59" s="38" t="s">
        <v>106</v>
      </c>
      <c r="D59" s="92" t="s">
        <v>293</v>
      </c>
      <c r="E59" s="38" t="s">
        <v>89</v>
      </c>
      <c r="F59" s="38" t="s">
        <v>216</v>
      </c>
      <c r="G59" s="90">
        <v>41351</v>
      </c>
      <c r="H59" s="90">
        <v>41362</v>
      </c>
      <c r="I59" s="84"/>
      <c r="J59" s="48">
        <v>20000000</v>
      </c>
      <c r="K59" s="48">
        <v>20000000</v>
      </c>
      <c r="L59" s="69"/>
      <c r="M59" s="69"/>
      <c r="N59" s="48">
        <v>20000000</v>
      </c>
      <c r="O59" s="48">
        <v>17164522.34</v>
      </c>
      <c r="P59" s="48">
        <v>16842611.18</v>
      </c>
      <c r="Q59" s="44">
        <f t="shared" si="18"/>
        <v>20000000</v>
      </c>
      <c r="R59" s="44">
        <f t="shared" si="18"/>
        <v>20000000</v>
      </c>
      <c r="S59" s="44">
        <f t="shared" si="21"/>
        <v>20000000</v>
      </c>
      <c r="T59" s="44">
        <f t="shared" si="21"/>
        <v>17164522.34</v>
      </c>
      <c r="U59" s="44">
        <f t="shared" si="12"/>
        <v>16842611.18</v>
      </c>
      <c r="V59" s="44">
        <f t="shared" si="14"/>
        <v>16842611.18</v>
      </c>
      <c r="W59" s="44">
        <f t="shared" si="17"/>
        <v>16842611.18</v>
      </c>
      <c r="X59" s="46">
        <v>0.98</v>
      </c>
      <c r="Y59" s="46">
        <v>0.98</v>
      </c>
      <c r="Z59" s="38" t="s">
        <v>294</v>
      </c>
      <c r="AA59" s="38" t="s">
        <v>61</v>
      </c>
      <c r="AB59" s="38" t="s">
        <v>295</v>
      </c>
      <c r="AC59" s="38" t="s">
        <v>296</v>
      </c>
      <c r="AD59" s="38" t="s">
        <v>297</v>
      </c>
      <c r="AE59" s="38" t="s">
        <v>298</v>
      </c>
      <c r="AF59" s="48">
        <v>3079.13</v>
      </c>
      <c r="AG59" s="48">
        <v>0</v>
      </c>
      <c r="AH59" s="48">
        <v>3582418.76</v>
      </c>
      <c r="AI59" s="38"/>
      <c r="AJ59" s="50">
        <f t="shared" ref="AJ59:AJ76" si="22">K59-O59</f>
        <v>2835477.66</v>
      </c>
      <c r="AK59" s="50">
        <f t="shared" ref="AK59:AK76" si="23">O59-P59</f>
        <v>321911.16000000015</v>
      </c>
      <c r="AL59" s="43"/>
      <c r="AM59" s="43"/>
      <c r="AN59" s="43"/>
      <c r="AO59" s="43"/>
      <c r="AP59" s="51" t="s">
        <v>122</v>
      </c>
      <c r="AQ59" s="51" t="s">
        <v>122</v>
      </c>
      <c r="AR59" s="91" t="s">
        <v>299</v>
      </c>
      <c r="AS59" s="51" t="s">
        <v>300</v>
      </c>
      <c r="AT59" s="51"/>
      <c r="AU59" s="51"/>
      <c r="AV59" s="51"/>
      <c r="AW59" s="51"/>
      <c r="AX59" s="51"/>
    </row>
    <row r="60" spans="1:50" s="53" customFormat="1" ht="46.5" customHeight="1" x14ac:dyDescent="0.25">
      <c r="A60" s="36" t="s">
        <v>56</v>
      </c>
      <c r="B60" s="38">
        <v>2013</v>
      </c>
      <c r="C60" s="38" t="s">
        <v>87</v>
      </c>
      <c r="D60" s="92" t="s">
        <v>303</v>
      </c>
      <c r="E60" s="38" t="s">
        <v>59</v>
      </c>
      <c r="F60" s="38" t="s">
        <v>90</v>
      </c>
      <c r="G60" s="90">
        <v>41708</v>
      </c>
      <c r="H60" s="90">
        <v>41976</v>
      </c>
      <c r="I60" s="84"/>
      <c r="J60" s="48">
        <v>70000000</v>
      </c>
      <c r="K60" s="41">
        <v>70000000</v>
      </c>
      <c r="L60" s="69"/>
      <c r="M60" s="69"/>
      <c r="N60" s="48">
        <v>70000000</v>
      </c>
      <c r="O60" s="41">
        <v>70000000</v>
      </c>
      <c r="P60" s="48">
        <v>69885523.469999999</v>
      </c>
      <c r="Q60" s="44">
        <f>J60</f>
        <v>70000000</v>
      </c>
      <c r="R60" s="44">
        <f t="shared" ref="R60:R61" si="24">K60</f>
        <v>70000000</v>
      </c>
      <c r="S60" s="44">
        <f>N60</f>
        <v>70000000</v>
      </c>
      <c r="T60" s="44">
        <f t="shared" si="21"/>
        <v>70000000</v>
      </c>
      <c r="U60" s="44">
        <f>V60</f>
        <v>69885523.469999999</v>
      </c>
      <c r="V60" s="44">
        <f t="shared" si="14"/>
        <v>69885523.469999999</v>
      </c>
      <c r="W60" s="43">
        <f>V60</f>
        <v>69885523.469999999</v>
      </c>
      <c r="X60" s="46">
        <v>1</v>
      </c>
      <c r="Y60" s="46">
        <f>V60/O60</f>
        <v>0.99836462100000001</v>
      </c>
      <c r="Z60" s="38" t="s">
        <v>304</v>
      </c>
      <c r="AA60" s="38" t="s">
        <v>93</v>
      </c>
      <c r="AB60" s="38" t="s">
        <v>305</v>
      </c>
      <c r="AC60" s="109" t="s">
        <v>306</v>
      </c>
      <c r="AD60" s="38" t="s">
        <v>307</v>
      </c>
      <c r="AE60" s="38" t="s">
        <v>308</v>
      </c>
      <c r="AF60" s="110">
        <v>1565073.55</v>
      </c>
      <c r="AG60" s="110"/>
      <c r="AH60" s="110">
        <v>1733084.02</v>
      </c>
      <c r="AI60" s="37" t="s">
        <v>309</v>
      </c>
      <c r="AJ60" s="50">
        <f t="shared" si="22"/>
        <v>0</v>
      </c>
      <c r="AK60" s="50">
        <f t="shared" si="23"/>
        <v>114476.53000000119</v>
      </c>
      <c r="AL60" s="43"/>
      <c r="AM60" s="43"/>
      <c r="AN60" s="43">
        <f>AK60</f>
        <v>114476.53000000119</v>
      </c>
      <c r="AO60" s="43">
        <v>1560178.85</v>
      </c>
      <c r="AP60" s="51" t="s">
        <v>67</v>
      </c>
      <c r="AQ60" s="51" t="s">
        <v>67</v>
      </c>
      <c r="AR60" s="91" t="s">
        <v>128</v>
      </c>
      <c r="AS60" s="51" t="s">
        <v>108</v>
      </c>
      <c r="AT60" s="51"/>
      <c r="AU60" s="51"/>
      <c r="AV60" s="51"/>
      <c r="AW60" s="51"/>
      <c r="AX60" s="51"/>
    </row>
    <row r="61" spans="1:50" s="53" customFormat="1" ht="35.25" customHeight="1" x14ac:dyDescent="0.25">
      <c r="A61" s="36" t="s">
        <v>56</v>
      </c>
      <c r="B61" s="38">
        <v>2013</v>
      </c>
      <c r="C61" s="38" t="s">
        <v>57</v>
      </c>
      <c r="D61" s="92" t="s">
        <v>310</v>
      </c>
      <c r="E61" s="38" t="s">
        <v>59</v>
      </c>
      <c r="F61" s="38" t="s">
        <v>57</v>
      </c>
      <c r="G61" s="90">
        <v>41548</v>
      </c>
      <c r="H61" s="90">
        <v>41730</v>
      </c>
      <c r="I61" s="84"/>
      <c r="J61" s="48">
        <v>131900000</v>
      </c>
      <c r="K61" s="48">
        <v>131900000</v>
      </c>
      <c r="L61" s="69"/>
      <c r="M61" s="69"/>
      <c r="N61" s="48">
        <v>131900000</v>
      </c>
      <c r="O61" s="48">
        <v>123831710</v>
      </c>
      <c r="P61" s="48">
        <v>112067691.54000001</v>
      </c>
      <c r="Q61" s="43">
        <f>J61</f>
        <v>131900000</v>
      </c>
      <c r="R61" s="44">
        <f t="shared" si="24"/>
        <v>131900000</v>
      </c>
      <c r="S61" s="43">
        <f>N61</f>
        <v>131900000</v>
      </c>
      <c r="T61" s="43">
        <f t="shared" si="21"/>
        <v>123831710</v>
      </c>
      <c r="U61" s="44">
        <f>V61</f>
        <v>112067691.54000001</v>
      </c>
      <c r="V61" s="44">
        <f t="shared" si="14"/>
        <v>112067691.54000001</v>
      </c>
      <c r="W61" s="43">
        <f>V61</f>
        <v>112067691.54000001</v>
      </c>
      <c r="X61" s="111">
        <v>1</v>
      </c>
      <c r="Y61" s="111">
        <v>0.98</v>
      </c>
      <c r="Z61" s="38" t="s">
        <v>311</v>
      </c>
      <c r="AA61" s="38" t="s">
        <v>57</v>
      </c>
      <c r="AB61" s="38" t="s">
        <v>312</v>
      </c>
      <c r="AC61" s="38" t="s">
        <v>313</v>
      </c>
      <c r="AD61" s="38" t="s">
        <v>314</v>
      </c>
      <c r="AE61" s="38" t="s">
        <v>315</v>
      </c>
      <c r="AF61" s="48">
        <v>1517789.47</v>
      </c>
      <c r="AG61" s="48">
        <v>0</v>
      </c>
      <c r="AH61" s="48">
        <v>9594933.8300000001</v>
      </c>
      <c r="AI61" s="38" t="s">
        <v>316</v>
      </c>
      <c r="AJ61" s="50">
        <f t="shared" si="22"/>
        <v>8068290</v>
      </c>
      <c r="AK61" s="50">
        <f t="shared" si="23"/>
        <v>11764018.459999993</v>
      </c>
      <c r="AL61" s="43"/>
      <c r="AM61" s="43"/>
      <c r="AN61" s="43">
        <v>3699921.71</v>
      </c>
      <c r="AO61" s="43">
        <v>484752.28</v>
      </c>
      <c r="AP61" s="51" t="s">
        <v>67</v>
      </c>
      <c r="AQ61" s="51" t="s">
        <v>67</v>
      </c>
      <c r="AR61" s="91" t="s">
        <v>128</v>
      </c>
      <c r="AS61" s="51" t="s">
        <v>108</v>
      </c>
      <c r="AT61" s="51"/>
      <c r="AU61" s="51"/>
      <c r="AV61" s="51"/>
      <c r="AW61" s="51"/>
      <c r="AX61" s="51"/>
    </row>
    <row r="62" spans="1:50" s="53" customFormat="1" ht="90" customHeight="1" x14ac:dyDescent="0.25">
      <c r="A62" s="38" t="s">
        <v>56</v>
      </c>
      <c r="B62" s="38">
        <v>2013</v>
      </c>
      <c r="C62" s="38" t="s">
        <v>106</v>
      </c>
      <c r="D62" s="92" t="s">
        <v>317</v>
      </c>
      <c r="E62" s="38"/>
      <c r="F62" s="38"/>
      <c r="G62" s="38"/>
      <c r="H62" s="38"/>
      <c r="I62" s="112"/>
      <c r="J62" s="48"/>
      <c r="K62" s="48"/>
      <c r="L62" s="113"/>
      <c r="M62" s="113"/>
      <c r="N62" s="48"/>
      <c r="O62" s="48"/>
      <c r="P62" s="48"/>
      <c r="Q62" s="48"/>
      <c r="R62" s="44"/>
      <c r="S62" s="44"/>
      <c r="T62" s="46"/>
      <c r="U62" s="46"/>
      <c r="V62" s="44"/>
      <c r="W62" s="36"/>
      <c r="X62" s="36"/>
      <c r="Y62" s="36" t="s">
        <v>318</v>
      </c>
      <c r="Z62" s="38"/>
      <c r="AA62" s="38"/>
      <c r="AB62" s="38" t="s">
        <v>305</v>
      </c>
      <c r="AC62" s="38">
        <v>195058287</v>
      </c>
      <c r="AD62" s="38" t="s">
        <v>319</v>
      </c>
      <c r="AE62" s="94">
        <v>1.22250019505828E+16</v>
      </c>
      <c r="AF62" s="48"/>
      <c r="AG62" s="48"/>
      <c r="AH62" s="48">
        <v>19302310.440000001</v>
      </c>
      <c r="AI62" s="38"/>
      <c r="AJ62" s="50">
        <f t="shared" si="22"/>
        <v>0</v>
      </c>
      <c r="AK62" s="50">
        <f t="shared" si="23"/>
        <v>0</v>
      </c>
      <c r="AL62" s="43"/>
      <c r="AM62" s="43"/>
      <c r="AN62" s="43"/>
      <c r="AO62" s="43"/>
      <c r="AP62" s="85"/>
      <c r="AQ62" s="51"/>
      <c r="AR62" s="51"/>
      <c r="AS62" s="51"/>
      <c r="AT62" s="51"/>
      <c r="AU62" s="51"/>
      <c r="AV62" s="51"/>
      <c r="AW62" s="51"/>
      <c r="AX62" s="51"/>
    </row>
    <row r="63" spans="1:50" s="53" customFormat="1" ht="91.5" customHeight="1" x14ac:dyDescent="0.25">
      <c r="A63" s="36" t="s">
        <v>56</v>
      </c>
      <c r="B63" s="38">
        <v>2013</v>
      </c>
      <c r="C63" s="38" t="s">
        <v>106</v>
      </c>
      <c r="D63" s="92" t="s">
        <v>320</v>
      </c>
      <c r="E63" s="38" t="s">
        <v>89</v>
      </c>
      <c r="F63" s="38" t="s">
        <v>90</v>
      </c>
      <c r="G63" s="90">
        <v>41653</v>
      </c>
      <c r="H63" s="90">
        <v>41838</v>
      </c>
      <c r="I63" s="86" t="s">
        <v>91</v>
      </c>
      <c r="J63" s="48">
        <v>8335000</v>
      </c>
      <c r="K63" s="48">
        <v>8335000</v>
      </c>
      <c r="L63" s="69"/>
      <c r="M63" s="69"/>
      <c r="N63" s="48">
        <v>8335000</v>
      </c>
      <c r="O63" s="48">
        <v>6342970.7200000007</v>
      </c>
      <c r="P63" s="48">
        <v>6312099.3600000003</v>
      </c>
      <c r="Q63" s="43">
        <f t="shared" ref="Q63:R82" si="25">J63</f>
        <v>8335000</v>
      </c>
      <c r="R63" s="44">
        <f t="shared" si="25"/>
        <v>8335000</v>
      </c>
      <c r="S63" s="44">
        <f t="shared" ref="S63:S83" si="26">R63</f>
        <v>8335000</v>
      </c>
      <c r="T63" s="43">
        <f t="shared" ref="T63:T75" si="27">O63</f>
        <v>6342970.7200000007</v>
      </c>
      <c r="U63" s="44">
        <f t="shared" ref="U63:U76" si="28">V63</f>
        <v>6312099.3600000003</v>
      </c>
      <c r="V63" s="44">
        <f t="shared" ref="V63:V76" si="29">P63</f>
        <v>6312099.3600000003</v>
      </c>
      <c r="W63" s="43">
        <f t="shared" ref="W63:W76" si="30">V63</f>
        <v>6312099.3600000003</v>
      </c>
      <c r="X63" s="111">
        <v>1</v>
      </c>
      <c r="Y63" s="111">
        <f>V63/O63</f>
        <v>0.99513298084402946</v>
      </c>
      <c r="Z63" s="38" t="s">
        <v>321</v>
      </c>
      <c r="AA63" s="38" t="s">
        <v>93</v>
      </c>
      <c r="AB63" s="38" t="s">
        <v>305</v>
      </c>
      <c r="AC63" s="109" t="s">
        <v>322</v>
      </c>
      <c r="AD63" s="38" t="s">
        <v>323</v>
      </c>
      <c r="AE63" s="38" t="s">
        <v>324</v>
      </c>
      <c r="AF63" s="62">
        <v>644836.16</v>
      </c>
      <c r="AG63" s="62">
        <v>0</v>
      </c>
      <c r="AH63" s="62">
        <v>6845302.7300000004</v>
      </c>
      <c r="AI63" s="37" t="s">
        <v>309</v>
      </c>
      <c r="AJ63" s="50">
        <f t="shared" si="22"/>
        <v>1992029.2799999993</v>
      </c>
      <c r="AK63" s="50">
        <f t="shared" si="23"/>
        <v>30871.360000000335</v>
      </c>
      <c r="AL63" s="43"/>
      <c r="AM63" s="43"/>
      <c r="AN63" s="43">
        <v>2022900.64</v>
      </c>
      <c r="AO63" s="114">
        <v>75974.05</v>
      </c>
      <c r="AP63" s="51" t="s">
        <v>67</v>
      </c>
      <c r="AQ63" s="51" t="s">
        <v>67</v>
      </c>
      <c r="AR63" s="91" t="s">
        <v>128</v>
      </c>
      <c r="AS63" s="51" t="s">
        <v>108</v>
      </c>
      <c r="AT63" s="51"/>
      <c r="AU63" s="51"/>
      <c r="AV63" s="51"/>
      <c r="AW63" s="51"/>
      <c r="AX63" s="51"/>
    </row>
    <row r="64" spans="1:50" s="53" customFormat="1" ht="29.25" customHeight="1" x14ac:dyDescent="0.25">
      <c r="A64" s="36" t="s">
        <v>56</v>
      </c>
      <c r="B64" s="38">
        <v>2013</v>
      </c>
      <c r="C64" s="38" t="s">
        <v>87</v>
      </c>
      <c r="D64" s="92" t="s">
        <v>325</v>
      </c>
      <c r="E64" s="38" t="s">
        <v>89</v>
      </c>
      <c r="F64" s="38" t="s">
        <v>90</v>
      </c>
      <c r="G64" s="90">
        <v>41659</v>
      </c>
      <c r="H64" s="90">
        <v>41838</v>
      </c>
      <c r="I64" s="86" t="s">
        <v>91</v>
      </c>
      <c r="J64" s="48">
        <v>2000000</v>
      </c>
      <c r="K64" s="48">
        <v>2000000</v>
      </c>
      <c r="L64" s="69"/>
      <c r="M64" s="69"/>
      <c r="N64" s="48">
        <v>2000000</v>
      </c>
      <c r="O64" s="48">
        <v>1724422.48</v>
      </c>
      <c r="P64" s="48">
        <v>1189890.96</v>
      </c>
      <c r="Q64" s="43">
        <f t="shared" si="25"/>
        <v>2000000</v>
      </c>
      <c r="R64" s="44">
        <f t="shared" si="25"/>
        <v>2000000</v>
      </c>
      <c r="S64" s="44">
        <f t="shared" si="26"/>
        <v>2000000</v>
      </c>
      <c r="T64" s="43">
        <f t="shared" si="27"/>
        <v>1724422.48</v>
      </c>
      <c r="U64" s="44">
        <f t="shared" si="28"/>
        <v>1189890.96</v>
      </c>
      <c r="V64" s="44">
        <f t="shared" si="29"/>
        <v>1189890.96</v>
      </c>
      <c r="W64" s="43">
        <f t="shared" si="30"/>
        <v>1189890.96</v>
      </c>
      <c r="X64" s="111">
        <v>1</v>
      </c>
      <c r="Y64" s="111">
        <f>V64/O64</f>
        <v>0.69002287652849437</v>
      </c>
      <c r="Z64" s="38" t="s">
        <v>326</v>
      </c>
      <c r="AA64" s="38" t="s">
        <v>93</v>
      </c>
      <c r="AB64" s="38" t="s">
        <v>305</v>
      </c>
      <c r="AC64" s="109" t="s">
        <v>322</v>
      </c>
      <c r="AD64" s="38" t="s">
        <v>323</v>
      </c>
      <c r="AE64" s="38" t="s">
        <v>324</v>
      </c>
      <c r="AF64" s="62"/>
      <c r="AG64" s="62"/>
      <c r="AH64" s="62"/>
      <c r="AI64" s="37" t="s">
        <v>309</v>
      </c>
      <c r="AJ64" s="50">
        <f t="shared" si="22"/>
        <v>275577.52</v>
      </c>
      <c r="AK64" s="50">
        <f t="shared" si="23"/>
        <v>534531.52</v>
      </c>
      <c r="AL64" s="43"/>
      <c r="AM64" s="43"/>
      <c r="AN64" s="43">
        <v>810109.04</v>
      </c>
      <c r="AO64" s="115"/>
      <c r="AP64" s="51" t="s">
        <v>67</v>
      </c>
      <c r="AQ64" s="51" t="s">
        <v>67</v>
      </c>
      <c r="AR64" s="91" t="s">
        <v>128</v>
      </c>
      <c r="AS64" s="51" t="s">
        <v>108</v>
      </c>
      <c r="AT64" s="51"/>
      <c r="AU64" s="51"/>
      <c r="AV64" s="51"/>
      <c r="AW64" s="51"/>
      <c r="AX64" s="51"/>
    </row>
    <row r="65" spans="1:50" s="53" customFormat="1" ht="77.25" customHeight="1" x14ac:dyDescent="0.25">
      <c r="A65" s="36" t="s">
        <v>56</v>
      </c>
      <c r="B65" s="38">
        <v>2013</v>
      </c>
      <c r="C65" s="38" t="s">
        <v>327</v>
      </c>
      <c r="D65" s="92" t="s">
        <v>328</v>
      </c>
      <c r="E65" s="38" t="s">
        <v>89</v>
      </c>
      <c r="F65" s="38" t="s">
        <v>90</v>
      </c>
      <c r="G65" s="90">
        <v>41653</v>
      </c>
      <c r="H65" s="90">
        <v>41838</v>
      </c>
      <c r="I65" s="86" t="s">
        <v>91</v>
      </c>
      <c r="J65" s="48">
        <v>5200000</v>
      </c>
      <c r="K65" s="48">
        <v>5200000</v>
      </c>
      <c r="L65" s="69"/>
      <c r="M65" s="69"/>
      <c r="N65" s="48">
        <v>5200000</v>
      </c>
      <c r="O65" s="48">
        <v>4746265.88</v>
      </c>
      <c r="P65" s="48">
        <v>4668518.0599999996</v>
      </c>
      <c r="Q65" s="43">
        <f t="shared" si="25"/>
        <v>5200000</v>
      </c>
      <c r="R65" s="44">
        <f t="shared" si="25"/>
        <v>5200000</v>
      </c>
      <c r="S65" s="44">
        <f t="shared" si="26"/>
        <v>5200000</v>
      </c>
      <c r="T65" s="43">
        <f t="shared" si="27"/>
        <v>4746265.88</v>
      </c>
      <c r="U65" s="44">
        <f t="shared" si="28"/>
        <v>4668518.0599999996</v>
      </c>
      <c r="V65" s="44">
        <f t="shared" si="29"/>
        <v>4668518.0599999996</v>
      </c>
      <c r="W65" s="43">
        <f t="shared" si="30"/>
        <v>4668518.0599999996</v>
      </c>
      <c r="X65" s="111">
        <v>1</v>
      </c>
      <c r="Y65" s="111">
        <f>V65/O65</f>
        <v>0.98361916041669362</v>
      </c>
      <c r="Z65" s="38" t="s">
        <v>329</v>
      </c>
      <c r="AA65" s="38" t="s">
        <v>73</v>
      </c>
      <c r="AB65" s="38" t="s">
        <v>305</v>
      </c>
      <c r="AC65" s="109" t="s">
        <v>322</v>
      </c>
      <c r="AD65" s="38" t="s">
        <v>323</v>
      </c>
      <c r="AE65" s="38" t="s">
        <v>324</v>
      </c>
      <c r="AF65" s="62"/>
      <c r="AG65" s="62"/>
      <c r="AH65" s="62"/>
      <c r="AI65" s="37" t="s">
        <v>309</v>
      </c>
      <c r="AJ65" s="50">
        <f t="shared" si="22"/>
        <v>453734.12000000011</v>
      </c>
      <c r="AK65" s="50">
        <f t="shared" si="23"/>
        <v>77747.820000000298</v>
      </c>
      <c r="AL65" s="43"/>
      <c r="AM65" s="43"/>
      <c r="AN65" s="43">
        <v>531481.94000000041</v>
      </c>
      <c r="AO65" s="115"/>
      <c r="AP65" s="51" t="s">
        <v>67</v>
      </c>
      <c r="AQ65" s="51" t="s">
        <v>67</v>
      </c>
      <c r="AR65" s="91" t="s">
        <v>128</v>
      </c>
      <c r="AS65" s="51" t="s">
        <v>108</v>
      </c>
      <c r="AT65" s="51"/>
      <c r="AU65" s="51"/>
      <c r="AV65" s="51"/>
      <c r="AW65" s="51"/>
      <c r="AX65" s="51"/>
    </row>
    <row r="66" spans="1:50" s="53" customFormat="1" ht="45" customHeight="1" x14ac:dyDescent="0.25">
      <c r="A66" s="36" t="s">
        <v>56</v>
      </c>
      <c r="B66" s="38">
        <v>2013</v>
      </c>
      <c r="C66" s="38" t="s">
        <v>57</v>
      </c>
      <c r="D66" s="92" t="s">
        <v>330</v>
      </c>
      <c r="E66" s="38" t="s">
        <v>89</v>
      </c>
      <c r="F66" s="38" t="s">
        <v>90</v>
      </c>
      <c r="G66" s="90">
        <v>41659</v>
      </c>
      <c r="H66" s="90">
        <v>41808</v>
      </c>
      <c r="I66" s="86" t="s">
        <v>91</v>
      </c>
      <c r="J66" s="48">
        <v>2200000</v>
      </c>
      <c r="K66" s="48">
        <v>2200000</v>
      </c>
      <c r="L66" s="69"/>
      <c r="M66" s="69"/>
      <c r="N66" s="48">
        <v>2200000</v>
      </c>
      <c r="O66" s="48">
        <v>1307022.52</v>
      </c>
      <c r="P66" s="48">
        <v>1278398.8700000001</v>
      </c>
      <c r="Q66" s="43">
        <f t="shared" si="25"/>
        <v>2200000</v>
      </c>
      <c r="R66" s="44">
        <f t="shared" si="25"/>
        <v>2200000</v>
      </c>
      <c r="S66" s="44">
        <f t="shared" si="26"/>
        <v>2200000</v>
      </c>
      <c r="T66" s="43">
        <f t="shared" si="27"/>
        <v>1307022.52</v>
      </c>
      <c r="U66" s="44">
        <f t="shared" si="28"/>
        <v>1278398.8700000001</v>
      </c>
      <c r="V66" s="44">
        <f t="shared" si="29"/>
        <v>1278398.8700000001</v>
      </c>
      <c r="W66" s="43">
        <f t="shared" si="30"/>
        <v>1278398.8700000001</v>
      </c>
      <c r="X66" s="111">
        <v>1</v>
      </c>
      <c r="Y66" s="111">
        <v>0.97</v>
      </c>
      <c r="Z66" s="38" t="s">
        <v>331</v>
      </c>
      <c r="AA66" s="38" t="s">
        <v>61</v>
      </c>
      <c r="AB66" s="38" t="s">
        <v>305</v>
      </c>
      <c r="AC66" s="109" t="s">
        <v>322</v>
      </c>
      <c r="AD66" s="38" t="s">
        <v>323</v>
      </c>
      <c r="AE66" s="38" t="s">
        <v>324</v>
      </c>
      <c r="AF66" s="62"/>
      <c r="AG66" s="62"/>
      <c r="AH66" s="62"/>
      <c r="AI66" s="37" t="s">
        <v>309</v>
      </c>
      <c r="AJ66" s="50">
        <f t="shared" si="22"/>
        <v>892977.48</v>
      </c>
      <c r="AK66" s="50">
        <f t="shared" si="23"/>
        <v>28623.649999999907</v>
      </c>
      <c r="AL66" s="43"/>
      <c r="AM66" s="43"/>
      <c r="AN66" s="43">
        <v>921601.12999999989</v>
      </c>
      <c r="AO66" s="116"/>
      <c r="AP66" s="51" t="s">
        <v>67</v>
      </c>
      <c r="AQ66" s="51" t="s">
        <v>67</v>
      </c>
      <c r="AR66" s="91" t="s">
        <v>128</v>
      </c>
      <c r="AS66" s="51" t="s">
        <v>108</v>
      </c>
      <c r="AT66" s="51"/>
      <c r="AU66" s="51"/>
      <c r="AV66" s="51"/>
      <c r="AW66" s="51"/>
      <c r="AX66" s="51"/>
    </row>
    <row r="67" spans="1:50" s="53" customFormat="1" ht="48.75" customHeight="1" x14ac:dyDescent="0.25">
      <c r="A67" s="36" t="s">
        <v>56</v>
      </c>
      <c r="B67" s="38">
        <v>2013</v>
      </c>
      <c r="C67" s="38" t="s">
        <v>57</v>
      </c>
      <c r="D67" s="92" t="s">
        <v>332</v>
      </c>
      <c r="E67" s="38" t="s">
        <v>89</v>
      </c>
      <c r="F67" s="38" t="s">
        <v>90</v>
      </c>
      <c r="G67" s="103">
        <v>41609</v>
      </c>
      <c r="H67" s="103">
        <v>41760</v>
      </c>
      <c r="I67" s="86" t="s">
        <v>91</v>
      </c>
      <c r="J67" s="48">
        <v>1900000</v>
      </c>
      <c r="K67" s="48">
        <v>1900000</v>
      </c>
      <c r="L67" s="69"/>
      <c r="M67" s="69"/>
      <c r="N67" s="48">
        <v>1900000</v>
      </c>
      <c r="O67" s="48">
        <v>0</v>
      </c>
      <c r="P67" s="48">
        <v>0</v>
      </c>
      <c r="Q67" s="43">
        <f t="shared" si="25"/>
        <v>1900000</v>
      </c>
      <c r="R67" s="44">
        <f t="shared" si="25"/>
        <v>1900000</v>
      </c>
      <c r="S67" s="44">
        <f t="shared" si="26"/>
        <v>1900000</v>
      </c>
      <c r="T67" s="43">
        <v>0</v>
      </c>
      <c r="U67" s="44">
        <v>0</v>
      </c>
      <c r="V67" s="44">
        <f t="shared" si="29"/>
        <v>0</v>
      </c>
      <c r="W67" s="43">
        <f t="shared" si="30"/>
        <v>0</v>
      </c>
      <c r="X67" s="111" t="s">
        <v>333</v>
      </c>
      <c r="Y67" s="111">
        <v>0</v>
      </c>
      <c r="Z67" s="38" t="s">
        <v>334</v>
      </c>
      <c r="AA67" s="38" t="s">
        <v>61</v>
      </c>
      <c r="AB67" s="38"/>
      <c r="AC67" s="109" t="s">
        <v>322</v>
      </c>
      <c r="AD67" s="38"/>
      <c r="AE67" s="38"/>
      <c r="AF67" s="48"/>
      <c r="AG67" s="48"/>
      <c r="AH67" s="48"/>
      <c r="AI67" s="92" t="s">
        <v>335</v>
      </c>
      <c r="AJ67" s="50">
        <f t="shared" si="22"/>
        <v>1900000</v>
      </c>
      <c r="AK67" s="50">
        <f t="shared" si="23"/>
        <v>0</v>
      </c>
      <c r="AL67" s="43"/>
      <c r="AM67" s="43"/>
      <c r="AN67" s="43">
        <v>1900000</v>
      </c>
      <c r="AO67" s="43"/>
      <c r="AP67" s="51" t="s">
        <v>302</v>
      </c>
      <c r="AQ67" s="51" t="s">
        <v>302</v>
      </c>
      <c r="AR67" s="51"/>
      <c r="AS67" s="51"/>
      <c r="AT67" s="51"/>
      <c r="AU67" s="51"/>
      <c r="AV67" s="51"/>
      <c r="AW67" s="51"/>
      <c r="AX67" s="51"/>
    </row>
    <row r="68" spans="1:50" s="53" customFormat="1" ht="45" customHeight="1" x14ac:dyDescent="0.25">
      <c r="A68" s="36" t="s">
        <v>56</v>
      </c>
      <c r="B68" s="38">
        <v>2013</v>
      </c>
      <c r="C68" s="38" t="s">
        <v>57</v>
      </c>
      <c r="D68" s="92" t="s">
        <v>336</v>
      </c>
      <c r="E68" s="38" t="s">
        <v>59</v>
      </c>
      <c r="F68" s="38" t="s">
        <v>57</v>
      </c>
      <c r="G68" s="103">
        <v>41659</v>
      </c>
      <c r="H68" s="103">
        <v>41839</v>
      </c>
      <c r="I68" s="84"/>
      <c r="J68" s="48">
        <v>6300000</v>
      </c>
      <c r="K68" s="48">
        <v>6300000</v>
      </c>
      <c r="L68" s="69"/>
      <c r="M68" s="69"/>
      <c r="N68" s="48">
        <v>6300000</v>
      </c>
      <c r="O68" s="48">
        <v>6119433</v>
      </c>
      <c r="P68" s="48">
        <v>4222850.88</v>
      </c>
      <c r="Q68" s="43">
        <f t="shared" si="25"/>
        <v>6300000</v>
      </c>
      <c r="R68" s="44">
        <f t="shared" si="25"/>
        <v>6300000</v>
      </c>
      <c r="S68" s="44">
        <f t="shared" si="26"/>
        <v>6300000</v>
      </c>
      <c r="T68" s="43">
        <f t="shared" si="27"/>
        <v>6119433</v>
      </c>
      <c r="U68" s="44">
        <f t="shared" si="28"/>
        <v>4222850.88</v>
      </c>
      <c r="V68" s="44">
        <f t="shared" si="29"/>
        <v>4222850.88</v>
      </c>
      <c r="W68" s="43">
        <f t="shared" si="30"/>
        <v>4222850.88</v>
      </c>
      <c r="X68" s="111">
        <v>0.69</v>
      </c>
      <c r="Y68" s="111">
        <v>0.69</v>
      </c>
      <c r="Z68" s="38" t="s">
        <v>337</v>
      </c>
      <c r="AA68" s="38" t="s">
        <v>61</v>
      </c>
      <c r="AB68" s="38" t="s">
        <v>312</v>
      </c>
      <c r="AC68" s="38" t="s">
        <v>338</v>
      </c>
      <c r="AD68" s="38" t="s">
        <v>219</v>
      </c>
      <c r="AE68" s="38" t="s">
        <v>338</v>
      </c>
      <c r="AF68" s="48">
        <v>124467.1</v>
      </c>
      <c r="AG68" s="48">
        <v>0</v>
      </c>
      <c r="AH68" s="48">
        <v>1339202.97</v>
      </c>
      <c r="AI68" s="38" t="s">
        <v>339</v>
      </c>
      <c r="AJ68" s="50">
        <f t="shared" si="22"/>
        <v>180567</v>
      </c>
      <c r="AK68" s="50">
        <f t="shared" si="23"/>
        <v>1896582.12</v>
      </c>
      <c r="AL68" s="43"/>
      <c r="AM68" s="43"/>
      <c r="AN68" s="43"/>
      <c r="AO68" s="43"/>
      <c r="AP68" s="51" t="s">
        <v>122</v>
      </c>
      <c r="AQ68" s="51" t="s">
        <v>122</v>
      </c>
      <c r="AR68" s="51" t="s">
        <v>340</v>
      </c>
      <c r="AS68" s="51" t="s">
        <v>108</v>
      </c>
      <c r="AT68" s="51"/>
      <c r="AU68" s="51"/>
      <c r="AV68" s="51"/>
      <c r="AW68" s="51"/>
      <c r="AX68" s="51"/>
    </row>
    <row r="69" spans="1:50" s="53" customFormat="1" ht="36" customHeight="1" x14ac:dyDescent="0.25">
      <c r="A69" s="36" t="s">
        <v>56</v>
      </c>
      <c r="B69" s="38">
        <v>2013</v>
      </c>
      <c r="C69" s="38" t="s">
        <v>70</v>
      </c>
      <c r="D69" s="92" t="s">
        <v>341</v>
      </c>
      <c r="E69" s="38" t="s">
        <v>59</v>
      </c>
      <c r="F69" s="38" t="s">
        <v>70</v>
      </c>
      <c r="G69" s="90">
        <v>41654</v>
      </c>
      <c r="H69" s="90">
        <v>41987</v>
      </c>
      <c r="I69" s="84"/>
      <c r="J69" s="48">
        <v>3385690</v>
      </c>
      <c r="K69" s="48">
        <v>3385690</v>
      </c>
      <c r="L69" s="69"/>
      <c r="M69" s="69"/>
      <c r="N69" s="48">
        <v>3385690</v>
      </c>
      <c r="O69" s="48">
        <v>3163991.15</v>
      </c>
      <c r="P69" s="48">
        <v>3018967.25</v>
      </c>
      <c r="Q69" s="43">
        <f t="shared" si="25"/>
        <v>3385690</v>
      </c>
      <c r="R69" s="44">
        <f t="shared" si="25"/>
        <v>3385690</v>
      </c>
      <c r="S69" s="44">
        <f t="shared" si="26"/>
        <v>3385690</v>
      </c>
      <c r="T69" s="43">
        <f t="shared" si="27"/>
        <v>3163991.15</v>
      </c>
      <c r="U69" s="44">
        <f t="shared" si="28"/>
        <v>3018967.25</v>
      </c>
      <c r="V69" s="44">
        <f t="shared" si="29"/>
        <v>3018967.25</v>
      </c>
      <c r="W69" s="43">
        <f t="shared" si="30"/>
        <v>3018967.25</v>
      </c>
      <c r="X69" s="111">
        <v>1</v>
      </c>
      <c r="Y69" s="111">
        <v>0.86870000000000003</v>
      </c>
      <c r="Z69" s="38" t="s">
        <v>342</v>
      </c>
      <c r="AA69" s="38" t="s">
        <v>73</v>
      </c>
      <c r="AB69" s="38" t="s">
        <v>343</v>
      </c>
      <c r="AC69" s="38" t="s">
        <v>344</v>
      </c>
      <c r="AD69" s="38" t="s">
        <v>344</v>
      </c>
      <c r="AE69" s="38" t="s">
        <v>344</v>
      </c>
      <c r="AF69" s="48">
        <v>3.17</v>
      </c>
      <c r="AG69" s="48"/>
      <c r="AH69" s="48">
        <v>368100.59</v>
      </c>
      <c r="AI69" s="38"/>
      <c r="AJ69" s="50">
        <f t="shared" si="22"/>
        <v>221698.85000000009</v>
      </c>
      <c r="AK69" s="50">
        <f t="shared" si="23"/>
        <v>145023.89999999991</v>
      </c>
      <c r="AL69" s="43"/>
      <c r="AM69" s="43"/>
      <c r="AN69" s="43"/>
      <c r="AO69" s="43"/>
      <c r="AP69" s="51" t="s">
        <v>67</v>
      </c>
      <c r="AQ69" s="51" t="s">
        <v>67</v>
      </c>
      <c r="AR69" s="91" t="s">
        <v>128</v>
      </c>
      <c r="AS69" s="51" t="s">
        <v>108</v>
      </c>
      <c r="AT69" s="51"/>
      <c r="AU69" s="51"/>
      <c r="AV69" s="51"/>
      <c r="AW69" s="51"/>
      <c r="AX69" s="51"/>
    </row>
    <row r="70" spans="1:50" s="53" customFormat="1" ht="30" customHeight="1" x14ac:dyDescent="0.25">
      <c r="A70" s="36" t="s">
        <v>56</v>
      </c>
      <c r="B70" s="38">
        <v>2013</v>
      </c>
      <c r="C70" s="38" t="s">
        <v>167</v>
      </c>
      <c r="D70" s="92" t="s">
        <v>345</v>
      </c>
      <c r="E70" s="38" t="s">
        <v>59</v>
      </c>
      <c r="F70" s="38" t="s">
        <v>167</v>
      </c>
      <c r="G70" s="90">
        <v>41676</v>
      </c>
      <c r="H70" s="90">
        <v>41761</v>
      </c>
      <c r="I70" s="84"/>
      <c r="J70" s="48">
        <v>800000</v>
      </c>
      <c r="K70" s="48">
        <v>800000</v>
      </c>
      <c r="L70" s="69"/>
      <c r="M70" s="69"/>
      <c r="N70" s="48">
        <v>800000</v>
      </c>
      <c r="O70" s="48">
        <v>795253.28</v>
      </c>
      <c r="P70" s="48">
        <v>751884.48</v>
      </c>
      <c r="Q70" s="43">
        <f t="shared" si="25"/>
        <v>800000</v>
      </c>
      <c r="R70" s="44">
        <f t="shared" si="25"/>
        <v>800000</v>
      </c>
      <c r="S70" s="44">
        <f t="shared" si="26"/>
        <v>800000</v>
      </c>
      <c r="T70" s="43">
        <f t="shared" si="27"/>
        <v>795253.28</v>
      </c>
      <c r="U70" s="44">
        <f t="shared" si="28"/>
        <v>751884.48</v>
      </c>
      <c r="V70" s="44">
        <f t="shared" si="29"/>
        <v>751884.48</v>
      </c>
      <c r="W70" s="43">
        <f t="shared" si="30"/>
        <v>751884.48</v>
      </c>
      <c r="X70" s="111">
        <v>1</v>
      </c>
      <c r="Y70" s="111">
        <v>0.94550000000000001</v>
      </c>
      <c r="Z70" s="38" t="s">
        <v>346</v>
      </c>
      <c r="AA70" s="38" t="s">
        <v>347</v>
      </c>
      <c r="AB70" s="38" t="s">
        <v>348</v>
      </c>
      <c r="AC70" s="38">
        <v>90000162680</v>
      </c>
      <c r="AD70" s="38" t="s">
        <v>349</v>
      </c>
      <c r="AE70" s="38" t="s">
        <v>350</v>
      </c>
      <c r="AF70" s="62">
        <v>18.79</v>
      </c>
      <c r="AG70" s="48"/>
      <c r="AH70" s="48">
        <v>48152.300000000017</v>
      </c>
      <c r="AI70" s="38" t="s">
        <v>351</v>
      </c>
      <c r="AJ70" s="50">
        <f t="shared" si="22"/>
        <v>4746.7199999999721</v>
      </c>
      <c r="AK70" s="50">
        <f t="shared" si="23"/>
        <v>43368.800000000047</v>
      </c>
      <c r="AL70" s="43"/>
      <c r="AM70" s="43"/>
      <c r="AN70" s="43"/>
      <c r="AO70" s="43"/>
      <c r="AP70" s="51" t="s">
        <v>67</v>
      </c>
      <c r="AQ70" s="51" t="s">
        <v>67</v>
      </c>
      <c r="AR70" s="91" t="s">
        <v>128</v>
      </c>
      <c r="AS70" s="51" t="s">
        <v>108</v>
      </c>
      <c r="AT70" s="51"/>
      <c r="AU70" s="51"/>
      <c r="AV70" s="51"/>
      <c r="AW70" s="51"/>
      <c r="AX70" s="51"/>
    </row>
    <row r="71" spans="1:50" s="53" customFormat="1" ht="30" customHeight="1" x14ac:dyDescent="0.25">
      <c r="A71" s="36" t="s">
        <v>56</v>
      </c>
      <c r="B71" s="38">
        <v>2013</v>
      </c>
      <c r="C71" s="38" t="s">
        <v>167</v>
      </c>
      <c r="D71" s="92" t="s">
        <v>352</v>
      </c>
      <c r="E71" s="38" t="s">
        <v>59</v>
      </c>
      <c r="F71" s="38" t="s">
        <v>167</v>
      </c>
      <c r="G71" s="90">
        <v>41676</v>
      </c>
      <c r="H71" s="90">
        <v>41761</v>
      </c>
      <c r="I71" s="84"/>
      <c r="J71" s="48">
        <v>800000</v>
      </c>
      <c r="K71" s="48">
        <v>800000</v>
      </c>
      <c r="L71" s="69"/>
      <c r="M71" s="69"/>
      <c r="N71" s="48">
        <v>800000</v>
      </c>
      <c r="O71" s="48">
        <v>798501.52</v>
      </c>
      <c r="P71" s="48">
        <v>734497.24999999988</v>
      </c>
      <c r="Q71" s="43">
        <f t="shared" si="25"/>
        <v>800000</v>
      </c>
      <c r="R71" s="44">
        <f t="shared" si="25"/>
        <v>800000</v>
      </c>
      <c r="S71" s="44">
        <f t="shared" si="26"/>
        <v>800000</v>
      </c>
      <c r="T71" s="43">
        <f t="shared" si="27"/>
        <v>798501.52</v>
      </c>
      <c r="U71" s="44">
        <f t="shared" si="28"/>
        <v>734497.24999999988</v>
      </c>
      <c r="V71" s="44">
        <f t="shared" si="29"/>
        <v>734497.24999999988</v>
      </c>
      <c r="W71" s="43">
        <f t="shared" si="30"/>
        <v>734497.24999999988</v>
      </c>
      <c r="X71" s="111">
        <v>1</v>
      </c>
      <c r="Y71" s="111">
        <v>0.94350000000000001</v>
      </c>
      <c r="Z71" s="38" t="s">
        <v>353</v>
      </c>
      <c r="AA71" s="38" t="s">
        <v>347</v>
      </c>
      <c r="AB71" s="38" t="s">
        <v>348</v>
      </c>
      <c r="AC71" s="38">
        <v>90000162680</v>
      </c>
      <c r="AD71" s="38" t="s">
        <v>349</v>
      </c>
      <c r="AE71" s="38" t="s">
        <v>350</v>
      </c>
      <c r="AF71" s="62"/>
      <c r="AG71" s="48"/>
      <c r="AH71" s="48">
        <v>94737.040000000125</v>
      </c>
      <c r="AI71" s="38"/>
      <c r="AJ71" s="50">
        <f t="shared" si="22"/>
        <v>1498.4799999999814</v>
      </c>
      <c r="AK71" s="50">
        <f t="shared" si="23"/>
        <v>64004.270000000135</v>
      </c>
      <c r="AL71" s="43"/>
      <c r="AM71" s="43"/>
      <c r="AN71" s="43"/>
      <c r="AO71" s="43"/>
      <c r="AP71" s="51" t="s">
        <v>67</v>
      </c>
      <c r="AQ71" s="51" t="s">
        <v>67</v>
      </c>
      <c r="AR71" s="91" t="s">
        <v>128</v>
      </c>
      <c r="AS71" s="51" t="s">
        <v>108</v>
      </c>
      <c r="AT71" s="51"/>
      <c r="AU71" s="51"/>
      <c r="AV71" s="51"/>
      <c r="AW71" s="51"/>
      <c r="AX71" s="51"/>
    </row>
    <row r="72" spans="1:50" s="53" customFormat="1" ht="42" customHeight="1" x14ac:dyDescent="0.25">
      <c r="A72" s="36" t="s">
        <v>56</v>
      </c>
      <c r="B72" s="38">
        <v>2013</v>
      </c>
      <c r="C72" s="38" t="s">
        <v>70</v>
      </c>
      <c r="D72" s="92" t="s">
        <v>354</v>
      </c>
      <c r="E72" s="38" t="s">
        <v>59</v>
      </c>
      <c r="F72" s="38" t="s">
        <v>90</v>
      </c>
      <c r="G72" s="103">
        <v>41671</v>
      </c>
      <c r="H72" s="103">
        <v>41791</v>
      </c>
      <c r="I72" s="84"/>
      <c r="J72" s="48">
        <v>14973862</v>
      </c>
      <c r="K72" s="48">
        <v>14973862</v>
      </c>
      <c r="L72" s="69"/>
      <c r="M72" s="69"/>
      <c r="N72" s="48">
        <v>14973862</v>
      </c>
      <c r="O72" s="48">
        <v>13938344.060000001</v>
      </c>
      <c r="P72" s="48">
        <v>12334276.59</v>
      </c>
      <c r="Q72" s="43">
        <f t="shared" si="25"/>
        <v>14973862</v>
      </c>
      <c r="R72" s="44">
        <f t="shared" si="25"/>
        <v>14973862</v>
      </c>
      <c r="S72" s="44">
        <f t="shared" si="26"/>
        <v>14973862</v>
      </c>
      <c r="T72" s="43">
        <f t="shared" si="27"/>
        <v>13938344.060000001</v>
      </c>
      <c r="U72" s="44">
        <f t="shared" si="28"/>
        <v>12334276.59</v>
      </c>
      <c r="V72" s="44">
        <f t="shared" si="29"/>
        <v>12334276.59</v>
      </c>
      <c r="W72" s="43">
        <f t="shared" si="30"/>
        <v>12334276.59</v>
      </c>
      <c r="X72" s="46">
        <v>1</v>
      </c>
      <c r="Y72" s="111">
        <f>V72/O72</f>
        <v>0.88491692678161649</v>
      </c>
      <c r="Z72" s="38" t="s">
        <v>355</v>
      </c>
      <c r="AA72" s="38" t="s">
        <v>73</v>
      </c>
      <c r="AB72" s="38" t="s">
        <v>305</v>
      </c>
      <c r="AC72" s="109" t="s">
        <v>356</v>
      </c>
      <c r="AD72" s="38" t="s">
        <v>357</v>
      </c>
      <c r="AE72" s="38" t="s">
        <v>356</v>
      </c>
      <c r="AF72" s="48">
        <v>157482.68</v>
      </c>
      <c r="AG72" s="48"/>
      <c r="AH72" s="48">
        <v>2806171.08</v>
      </c>
      <c r="AI72" s="92" t="s">
        <v>309</v>
      </c>
      <c r="AJ72" s="50">
        <f t="shared" si="22"/>
        <v>1035517.9399999995</v>
      </c>
      <c r="AK72" s="50">
        <f t="shared" si="23"/>
        <v>1604067.4700000007</v>
      </c>
      <c r="AL72" s="43"/>
      <c r="AM72" s="43"/>
      <c r="AN72" s="43">
        <f>AJ72</f>
        <v>1035517.9399999995</v>
      </c>
      <c r="AO72" s="43">
        <f>1193000.62-AN72</f>
        <v>157482.68000000063</v>
      </c>
      <c r="AP72" s="51" t="s">
        <v>67</v>
      </c>
      <c r="AQ72" s="51" t="s">
        <v>67</v>
      </c>
      <c r="AR72" s="91" t="s">
        <v>128</v>
      </c>
      <c r="AS72" s="51" t="s">
        <v>108</v>
      </c>
      <c r="AT72" s="51"/>
      <c r="AU72" s="51"/>
      <c r="AV72" s="51"/>
      <c r="AW72" s="51"/>
      <c r="AX72" s="51"/>
    </row>
    <row r="73" spans="1:50" s="53" customFormat="1" ht="34.5" customHeight="1" x14ac:dyDescent="0.25">
      <c r="A73" s="36" t="s">
        <v>56</v>
      </c>
      <c r="B73" s="38">
        <v>2013</v>
      </c>
      <c r="C73" s="38" t="s">
        <v>87</v>
      </c>
      <c r="D73" s="92" t="s">
        <v>358</v>
      </c>
      <c r="E73" s="38" t="s">
        <v>59</v>
      </c>
      <c r="F73" s="38" t="s">
        <v>93</v>
      </c>
      <c r="G73" s="90">
        <v>41652</v>
      </c>
      <c r="H73" s="90">
        <v>41845</v>
      </c>
      <c r="I73" s="84"/>
      <c r="J73" s="48">
        <v>17000000</v>
      </c>
      <c r="K73" s="48">
        <v>17000000</v>
      </c>
      <c r="L73" s="69"/>
      <c r="M73" s="69"/>
      <c r="N73" s="48">
        <v>17000000</v>
      </c>
      <c r="O73" s="48">
        <f>16635320.94+332706.42</f>
        <v>16968027.359999999</v>
      </c>
      <c r="P73" s="48">
        <v>16837037.68</v>
      </c>
      <c r="Q73" s="44">
        <f t="shared" si="25"/>
        <v>17000000</v>
      </c>
      <c r="R73" s="44">
        <f t="shared" si="25"/>
        <v>17000000</v>
      </c>
      <c r="S73" s="44">
        <f t="shared" si="26"/>
        <v>17000000</v>
      </c>
      <c r="T73" s="43">
        <f t="shared" si="27"/>
        <v>16968027.359999999</v>
      </c>
      <c r="U73" s="44">
        <f t="shared" si="28"/>
        <v>16837037.68</v>
      </c>
      <c r="V73" s="44">
        <f t="shared" si="29"/>
        <v>16837037.68</v>
      </c>
      <c r="W73" s="43">
        <f t="shared" si="30"/>
        <v>16837037.68</v>
      </c>
      <c r="X73" s="111">
        <v>0.95</v>
      </c>
      <c r="Y73" s="111">
        <v>0.92869999999999997</v>
      </c>
      <c r="Z73" s="38" t="s">
        <v>359</v>
      </c>
      <c r="AA73" s="38" t="s">
        <v>93</v>
      </c>
      <c r="AB73" s="38" t="s">
        <v>360</v>
      </c>
      <c r="AC73" s="38" t="s">
        <v>361</v>
      </c>
      <c r="AD73" s="38" t="s">
        <v>362</v>
      </c>
      <c r="AE73" s="38" t="s">
        <v>363</v>
      </c>
      <c r="AF73" s="48">
        <v>896.27</v>
      </c>
      <c r="AG73" s="48">
        <v>0</v>
      </c>
      <c r="AH73" s="48">
        <v>2319668.5299999998</v>
      </c>
      <c r="AI73" s="38" t="s">
        <v>364</v>
      </c>
      <c r="AJ73" s="50">
        <f t="shared" si="22"/>
        <v>31972.640000000596</v>
      </c>
      <c r="AK73" s="50">
        <f t="shared" si="23"/>
        <v>130989.6799999997</v>
      </c>
      <c r="AL73" s="43"/>
      <c r="AM73" s="43"/>
      <c r="AN73" s="43"/>
      <c r="AO73" s="43"/>
      <c r="AP73" s="51" t="s">
        <v>273</v>
      </c>
      <c r="AQ73" s="51" t="s">
        <v>273</v>
      </c>
      <c r="AR73" s="91" t="s">
        <v>128</v>
      </c>
      <c r="AS73" s="51" t="s">
        <v>108</v>
      </c>
      <c r="AT73" s="51"/>
      <c r="AU73" s="51"/>
      <c r="AV73" s="51"/>
      <c r="AW73" s="51"/>
      <c r="AX73" s="51"/>
    </row>
    <row r="74" spans="1:50" s="53" customFormat="1" ht="33" customHeight="1" x14ac:dyDescent="0.25">
      <c r="A74" s="36" t="s">
        <v>56</v>
      </c>
      <c r="B74" s="38">
        <v>2013</v>
      </c>
      <c r="C74" s="38" t="s">
        <v>167</v>
      </c>
      <c r="D74" s="92" t="s">
        <v>365</v>
      </c>
      <c r="E74" s="38" t="s">
        <v>59</v>
      </c>
      <c r="F74" s="38" t="s">
        <v>167</v>
      </c>
      <c r="G74" s="90">
        <v>41675</v>
      </c>
      <c r="H74" s="90">
        <v>41820</v>
      </c>
      <c r="I74" s="84"/>
      <c r="J74" s="48">
        <v>6000000</v>
      </c>
      <c r="K74" s="48">
        <v>6000000</v>
      </c>
      <c r="L74" s="69"/>
      <c r="M74" s="69"/>
      <c r="N74" s="48">
        <v>6000000</v>
      </c>
      <c r="O74" s="48">
        <v>4020655.9</v>
      </c>
      <c r="P74" s="48">
        <v>3970655.9</v>
      </c>
      <c r="Q74" s="43">
        <f t="shared" si="25"/>
        <v>6000000</v>
      </c>
      <c r="R74" s="44">
        <f t="shared" si="25"/>
        <v>6000000</v>
      </c>
      <c r="S74" s="44">
        <f t="shared" si="26"/>
        <v>6000000</v>
      </c>
      <c r="T74" s="43">
        <f t="shared" si="27"/>
        <v>4020655.9</v>
      </c>
      <c r="U74" s="44">
        <f t="shared" si="28"/>
        <v>3970655.9</v>
      </c>
      <c r="V74" s="44">
        <f t="shared" si="29"/>
        <v>3970655.9</v>
      </c>
      <c r="W74" s="43">
        <f t="shared" si="30"/>
        <v>3970655.9</v>
      </c>
      <c r="X74" s="111">
        <v>1</v>
      </c>
      <c r="Y74" s="111">
        <v>1</v>
      </c>
      <c r="Z74" s="38" t="s">
        <v>366</v>
      </c>
      <c r="AA74" s="38" t="s">
        <v>347</v>
      </c>
      <c r="AB74" s="38" t="s">
        <v>348</v>
      </c>
      <c r="AC74" s="38" t="s">
        <v>367</v>
      </c>
      <c r="AD74" s="38" t="s">
        <v>368</v>
      </c>
      <c r="AE74" s="38" t="s">
        <v>369</v>
      </c>
      <c r="AF74" s="48">
        <v>233.15</v>
      </c>
      <c r="AG74" s="48">
        <v>0</v>
      </c>
      <c r="AH74" s="48">
        <v>50011.549999999625</v>
      </c>
      <c r="AI74" s="38" t="s">
        <v>370</v>
      </c>
      <c r="AJ74" s="50">
        <f t="shared" si="22"/>
        <v>1979344.1</v>
      </c>
      <c r="AK74" s="50">
        <f t="shared" si="23"/>
        <v>50000</v>
      </c>
      <c r="AL74" s="43"/>
      <c r="AM74" s="43"/>
      <c r="AN74" s="43"/>
      <c r="AO74" s="43"/>
      <c r="AP74" s="51" t="s">
        <v>67</v>
      </c>
      <c r="AQ74" s="51" t="s">
        <v>67</v>
      </c>
      <c r="AR74" s="91" t="s">
        <v>128</v>
      </c>
      <c r="AS74" s="51" t="s">
        <v>108</v>
      </c>
      <c r="AT74" s="51"/>
      <c r="AU74" s="51"/>
      <c r="AV74" s="51"/>
      <c r="AW74" s="51"/>
      <c r="AX74" s="51"/>
    </row>
    <row r="75" spans="1:50" s="53" customFormat="1" ht="60" customHeight="1" x14ac:dyDescent="0.25">
      <c r="A75" s="36" t="s">
        <v>56</v>
      </c>
      <c r="B75" s="38">
        <v>2013</v>
      </c>
      <c r="C75" s="38" t="s">
        <v>167</v>
      </c>
      <c r="D75" s="92" t="s">
        <v>371</v>
      </c>
      <c r="E75" s="38" t="s">
        <v>59</v>
      </c>
      <c r="F75" s="38" t="s">
        <v>167</v>
      </c>
      <c r="G75" s="90">
        <v>41708</v>
      </c>
      <c r="H75" s="90">
        <v>41827</v>
      </c>
      <c r="I75" s="84"/>
      <c r="J75" s="48">
        <v>5000000</v>
      </c>
      <c r="K75" s="48">
        <v>5000000</v>
      </c>
      <c r="L75" s="69"/>
      <c r="M75" s="69"/>
      <c r="N75" s="48">
        <v>5000000</v>
      </c>
      <c r="O75" s="48">
        <v>4917714.1500000004</v>
      </c>
      <c r="P75" s="48">
        <v>4917714.1500000004</v>
      </c>
      <c r="Q75" s="43">
        <f t="shared" si="25"/>
        <v>5000000</v>
      </c>
      <c r="R75" s="44">
        <f t="shared" si="25"/>
        <v>5000000</v>
      </c>
      <c r="S75" s="44">
        <f t="shared" si="26"/>
        <v>5000000</v>
      </c>
      <c r="T75" s="43">
        <f t="shared" si="27"/>
        <v>4917714.1500000004</v>
      </c>
      <c r="U75" s="44">
        <f t="shared" si="28"/>
        <v>4917714.1500000004</v>
      </c>
      <c r="V75" s="44">
        <f t="shared" si="29"/>
        <v>4917714.1500000004</v>
      </c>
      <c r="W75" s="43">
        <f t="shared" si="30"/>
        <v>4917714.1500000004</v>
      </c>
      <c r="X75" s="111">
        <v>1</v>
      </c>
      <c r="Y75" s="117">
        <v>1</v>
      </c>
      <c r="Z75" s="38" t="s">
        <v>372</v>
      </c>
      <c r="AA75" s="38" t="s">
        <v>347</v>
      </c>
      <c r="AB75" s="38" t="s">
        <v>348</v>
      </c>
      <c r="AC75" s="38" t="s">
        <v>367</v>
      </c>
      <c r="AD75" s="38" t="s">
        <v>314</v>
      </c>
      <c r="AE75" s="38" t="s">
        <v>373</v>
      </c>
      <c r="AF75" s="48">
        <v>57.55</v>
      </c>
      <c r="AG75" s="48">
        <v>0</v>
      </c>
      <c r="AH75" s="48">
        <v>82285.840000000739</v>
      </c>
      <c r="AI75" s="38" t="s">
        <v>374</v>
      </c>
      <c r="AJ75" s="50">
        <f t="shared" si="22"/>
        <v>82285.849999999627</v>
      </c>
      <c r="AK75" s="50">
        <f t="shared" si="23"/>
        <v>0</v>
      </c>
      <c r="AL75" s="43"/>
      <c r="AM75" s="43"/>
      <c r="AN75" s="43"/>
      <c r="AO75" s="43"/>
      <c r="AP75" s="51" t="s">
        <v>67</v>
      </c>
      <c r="AQ75" s="51" t="s">
        <v>67</v>
      </c>
      <c r="AR75" s="51" t="s">
        <v>68</v>
      </c>
      <c r="AS75" s="51"/>
      <c r="AT75" s="51" t="s">
        <v>69</v>
      </c>
      <c r="AU75" s="51" t="s">
        <v>69</v>
      </c>
      <c r="AV75" s="51"/>
      <c r="AW75" s="51"/>
      <c r="AX75" s="51"/>
    </row>
    <row r="76" spans="1:50" s="53" customFormat="1" ht="31.5" customHeight="1" x14ac:dyDescent="0.25">
      <c r="A76" s="36" t="s">
        <v>56</v>
      </c>
      <c r="B76" s="38">
        <v>2013</v>
      </c>
      <c r="C76" s="38" t="s">
        <v>87</v>
      </c>
      <c r="D76" s="92" t="s">
        <v>375</v>
      </c>
      <c r="E76" s="38" t="s">
        <v>59</v>
      </c>
      <c r="F76" s="38" t="s">
        <v>93</v>
      </c>
      <c r="G76" s="90">
        <v>41652</v>
      </c>
      <c r="H76" s="90">
        <v>41797</v>
      </c>
      <c r="I76" s="84"/>
      <c r="J76" s="48">
        <v>18000000</v>
      </c>
      <c r="K76" s="48">
        <v>18000000</v>
      </c>
      <c r="L76" s="69"/>
      <c r="M76" s="69"/>
      <c r="N76" s="48">
        <v>18000000</v>
      </c>
      <c r="O76" s="48">
        <v>17969717.52</v>
      </c>
      <c r="P76" s="48">
        <v>17135974.559999999</v>
      </c>
      <c r="Q76" s="44">
        <f t="shared" si="25"/>
        <v>18000000</v>
      </c>
      <c r="R76" s="44">
        <f t="shared" si="25"/>
        <v>18000000</v>
      </c>
      <c r="S76" s="44">
        <f t="shared" si="26"/>
        <v>18000000</v>
      </c>
      <c r="T76" s="43">
        <f>O76</f>
        <v>17969717.52</v>
      </c>
      <c r="U76" s="44">
        <f t="shared" si="28"/>
        <v>17135974.559999999</v>
      </c>
      <c r="V76" s="44">
        <f t="shared" si="29"/>
        <v>17135974.559999999</v>
      </c>
      <c r="W76" s="43">
        <f t="shared" si="30"/>
        <v>17135974.559999999</v>
      </c>
      <c r="X76" s="111">
        <v>1</v>
      </c>
      <c r="Y76" s="111">
        <v>0.95069999999999999</v>
      </c>
      <c r="Z76" s="38" t="s">
        <v>376</v>
      </c>
      <c r="AA76" s="38" t="s">
        <v>87</v>
      </c>
      <c r="AB76" s="38" t="s">
        <v>360</v>
      </c>
      <c r="AC76" s="38" t="s">
        <v>377</v>
      </c>
      <c r="AD76" s="38" t="s">
        <v>378</v>
      </c>
      <c r="AE76" s="38" t="s">
        <v>379</v>
      </c>
      <c r="AF76" s="48">
        <v>365.27</v>
      </c>
      <c r="AG76" s="48">
        <v>0</v>
      </c>
      <c r="AH76" s="48">
        <v>887723.29</v>
      </c>
      <c r="AI76" s="38" t="s">
        <v>380</v>
      </c>
      <c r="AJ76" s="50">
        <f t="shared" si="22"/>
        <v>30282.480000000447</v>
      </c>
      <c r="AK76" s="50">
        <f t="shared" si="23"/>
        <v>833742.96000000089</v>
      </c>
      <c r="AL76" s="43"/>
      <c r="AM76" s="43"/>
      <c r="AN76" s="43"/>
      <c r="AO76" s="43"/>
      <c r="AP76" s="51" t="s">
        <v>67</v>
      </c>
      <c r="AQ76" s="51" t="s">
        <v>67</v>
      </c>
      <c r="AR76" s="91" t="s">
        <v>128</v>
      </c>
      <c r="AS76" s="51" t="s">
        <v>108</v>
      </c>
      <c r="AT76" s="51"/>
      <c r="AU76" s="51"/>
      <c r="AV76" s="51"/>
      <c r="AW76" s="51"/>
      <c r="AX76" s="51"/>
    </row>
    <row r="77" spans="1:50" s="53" customFormat="1" ht="34.5" customHeight="1" x14ac:dyDescent="0.25">
      <c r="A77" s="38" t="s">
        <v>56</v>
      </c>
      <c r="B77" s="38">
        <v>2013</v>
      </c>
      <c r="C77" s="38" t="s">
        <v>106</v>
      </c>
      <c r="D77" s="92" t="s">
        <v>381</v>
      </c>
      <c r="E77" s="38"/>
      <c r="F77" s="38" t="s">
        <v>108</v>
      </c>
      <c r="G77" s="38"/>
      <c r="H77" s="38"/>
      <c r="I77" s="84"/>
      <c r="J77" s="48"/>
      <c r="K77" s="48"/>
      <c r="L77" s="69"/>
      <c r="M77" s="69"/>
      <c r="N77" s="48"/>
      <c r="O77" s="48"/>
      <c r="P77" s="48"/>
      <c r="Q77" s="48"/>
      <c r="R77" s="44"/>
      <c r="S77" s="44"/>
      <c r="T77" s="36"/>
      <c r="U77" s="44"/>
      <c r="V77" s="44"/>
      <c r="W77" s="43"/>
      <c r="X77" s="36"/>
      <c r="Y77" s="36" t="s">
        <v>318</v>
      </c>
      <c r="Z77" s="38"/>
      <c r="AA77" s="38"/>
      <c r="AB77" s="38" t="s">
        <v>305</v>
      </c>
      <c r="AC77" s="38" t="s">
        <v>382</v>
      </c>
      <c r="AD77" s="38" t="s">
        <v>383</v>
      </c>
      <c r="AE77" s="38" t="s">
        <v>384</v>
      </c>
      <c r="AF77" s="48">
        <v>182.33</v>
      </c>
      <c r="AG77" s="48">
        <v>0</v>
      </c>
      <c r="AH77" s="48">
        <v>638710.34</v>
      </c>
      <c r="AI77" s="38" t="s">
        <v>385</v>
      </c>
      <c r="AJ77" s="50"/>
      <c r="AK77" s="50"/>
      <c r="AL77" s="43"/>
      <c r="AM77" s="43"/>
      <c r="AN77" s="43">
        <v>272975.48</v>
      </c>
      <c r="AO77" s="43">
        <v>86651.72</v>
      </c>
      <c r="AP77" s="85"/>
      <c r="AQ77" s="51"/>
      <c r="AR77" s="51"/>
      <c r="AS77" s="51"/>
      <c r="AT77" s="51"/>
      <c r="AU77" s="51"/>
      <c r="AV77" s="51"/>
      <c r="AW77" s="51"/>
      <c r="AX77" s="51"/>
    </row>
    <row r="78" spans="1:50" s="53" customFormat="1" ht="60" customHeight="1" x14ac:dyDescent="0.25">
      <c r="A78" s="36" t="s">
        <v>56</v>
      </c>
      <c r="B78" s="38">
        <v>2013</v>
      </c>
      <c r="C78" s="38" t="s">
        <v>57</v>
      </c>
      <c r="D78" s="92" t="s">
        <v>386</v>
      </c>
      <c r="E78" s="38" t="s">
        <v>89</v>
      </c>
      <c r="F78" s="38" t="s">
        <v>108</v>
      </c>
      <c r="G78" s="39">
        <v>41680</v>
      </c>
      <c r="H78" s="39">
        <v>41869</v>
      </c>
      <c r="I78" s="84"/>
      <c r="J78" s="48">
        <v>2500000</v>
      </c>
      <c r="K78" s="48">
        <v>2500000</v>
      </c>
      <c r="L78" s="69"/>
      <c r="M78" s="69"/>
      <c r="N78" s="48">
        <v>2500000</v>
      </c>
      <c r="O78" s="48">
        <v>2441191</v>
      </c>
      <c r="P78" s="48">
        <v>2441191</v>
      </c>
      <c r="Q78" s="44">
        <f t="shared" si="25"/>
        <v>2500000</v>
      </c>
      <c r="R78" s="44">
        <f t="shared" si="25"/>
        <v>2500000</v>
      </c>
      <c r="S78" s="44">
        <f t="shared" si="26"/>
        <v>2500000</v>
      </c>
      <c r="T78" s="43">
        <f t="shared" ref="T78:T90" si="31">O78</f>
        <v>2441191</v>
      </c>
      <c r="U78" s="44">
        <f t="shared" ref="U78:U84" si="32">V78</f>
        <v>2441191</v>
      </c>
      <c r="V78" s="44">
        <f t="shared" ref="V78:V90" si="33">P78</f>
        <v>2441191</v>
      </c>
      <c r="W78" s="43">
        <f t="shared" ref="W78:W84" si="34">V78</f>
        <v>2441191</v>
      </c>
      <c r="X78" s="111">
        <v>1</v>
      </c>
      <c r="Y78" s="111">
        <v>1</v>
      </c>
      <c r="Z78" s="38" t="s">
        <v>387</v>
      </c>
      <c r="AA78" s="38" t="s">
        <v>61</v>
      </c>
      <c r="AB78" s="38"/>
      <c r="AC78" s="38"/>
      <c r="AD78" s="38"/>
      <c r="AE78" s="38"/>
      <c r="AF78" s="48"/>
      <c r="AG78" s="48"/>
      <c r="AH78" s="48"/>
      <c r="AI78" s="38"/>
      <c r="AJ78" s="50">
        <f t="shared" ref="AJ78:AJ84" si="35">K78-O78</f>
        <v>58809</v>
      </c>
      <c r="AK78" s="50">
        <f t="shared" ref="AK78:AK84" si="36">O78-P78</f>
        <v>0</v>
      </c>
      <c r="AL78" s="43"/>
      <c r="AM78" s="43"/>
      <c r="AN78" s="43"/>
      <c r="AO78" s="43"/>
      <c r="AP78" s="51" t="s">
        <v>67</v>
      </c>
      <c r="AQ78" s="51" t="s">
        <v>67</v>
      </c>
      <c r="AR78" s="51" t="s">
        <v>68</v>
      </c>
      <c r="AS78" s="51"/>
      <c r="AT78" s="51" t="s">
        <v>69</v>
      </c>
      <c r="AU78" s="51" t="s">
        <v>69</v>
      </c>
      <c r="AV78" s="51"/>
      <c r="AW78" s="51"/>
      <c r="AX78" s="51"/>
    </row>
    <row r="79" spans="1:50" s="53" customFormat="1" ht="75" customHeight="1" x14ac:dyDescent="0.25">
      <c r="A79" s="36" t="s">
        <v>56</v>
      </c>
      <c r="B79" s="38">
        <v>2013</v>
      </c>
      <c r="C79" s="38" t="s">
        <v>57</v>
      </c>
      <c r="D79" s="92" t="s">
        <v>388</v>
      </c>
      <c r="E79" s="38" t="s">
        <v>89</v>
      </c>
      <c r="F79" s="38" t="s">
        <v>108</v>
      </c>
      <c r="G79" s="39">
        <v>41778</v>
      </c>
      <c r="H79" s="39">
        <v>41869</v>
      </c>
      <c r="I79" s="84"/>
      <c r="J79" s="48">
        <v>2000000</v>
      </c>
      <c r="K79" s="48">
        <v>2000000</v>
      </c>
      <c r="L79" s="69"/>
      <c r="M79" s="69"/>
      <c r="N79" s="48">
        <v>2000000</v>
      </c>
      <c r="O79" s="48">
        <v>1998379.86</v>
      </c>
      <c r="P79" s="48">
        <v>1998379.85</v>
      </c>
      <c r="Q79" s="44">
        <f t="shared" si="25"/>
        <v>2000000</v>
      </c>
      <c r="R79" s="44">
        <f t="shared" si="25"/>
        <v>2000000</v>
      </c>
      <c r="S79" s="44">
        <f t="shared" si="26"/>
        <v>2000000</v>
      </c>
      <c r="T79" s="43">
        <f t="shared" si="31"/>
        <v>1998379.86</v>
      </c>
      <c r="U79" s="44">
        <f t="shared" si="32"/>
        <v>1998379.85</v>
      </c>
      <c r="V79" s="44">
        <f t="shared" si="33"/>
        <v>1998379.85</v>
      </c>
      <c r="W79" s="43">
        <f t="shared" si="34"/>
        <v>1998379.85</v>
      </c>
      <c r="X79" s="111">
        <v>1</v>
      </c>
      <c r="Y79" s="111">
        <v>1</v>
      </c>
      <c r="Z79" s="38" t="s">
        <v>389</v>
      </c>
      <c r="AA79" s="38" t="s">
        <v>61</v>
      </c>
      <c r="AB79" s="38"/>
      <c r="AC79" s="38"/>
      <c r="AD79" s="38"/>
      <c r="AE79" s="38"/>
      <c r="AF79" s="48"/>
      <c r="AG79" s="48"/>
      <c r="AH79" s="48"/>
      <c r="AI79" s="38"/>
      <c r="AJ79" s="50">
        <f t="shared" si="35"/>
        <v>1620.1399999998976</v>
      </c>
      <c r="AK79" s="50">
        <f t="shared" si="36"/>
        <v>1.0000000009313226E-2</v>
      </c>
      <c r="AL79" s="43"/>
      <c r="AM79" s="43"/>
      <c r="AN79" s="43"/>
      <c r="AO79" s="43"/>
      <c r="AP79" s="51" t="s">
        <v>67</v>
      </c>
      <c r="AQ79" s="51" t="s">
        <v>67</v>
      </c>
      <c r="AR79" s="51" t="s">
        <v>68</v>
      </c>
      <c r="AS79" s="51"/>
      <c r="AT79" s="51" t="s">
        <v>69</v>
      </c>
      <c r="AU79" s="51" t="s">
        <v>69</v>
      </c>
      <c r="AV79" s="51"/>
      <c r="AW79" s="51"/>
      <c r="AX79" s="51"/>
    </row>
    <row r="80" spans="1:50" s="53" customFormat="1" ht="45" customHeight="1" x14ac:dyDescent="0.25">
      <c r="A80" s="36" t="s">
        <v>56</v>
      </c>
      <c r="B80" s="38">
        <v>2013</v>
      </c>
      <c r="C80" s="38" t="s">
        <v>57</v>
      </c>
      <c r="D80" s="92" t="s">
        <v>390</v>
      </c>
      <c r="E80" s="38" t="s">
        <v>89</v>
      </c>
      <c r="F80" s="38" t="s">
        <v>108</v>
      </c>
      <c r="G80" s="39">
        <v>41639</v>
      </c>
      <c r="H80" s="39">
        <v>41911</v>
      </c>
      <c r="I80" s="84"/>
      <c r="J80" s="48">
        <v>1000000</v>
      </c>
      <c r="K80" s="48">
        <v>1000000</v>
      </c>
      <c r="L80" s="69"/>
      <c r="M80" s="69"/>
      <c r="N80" s="48">
        <v>1000000</v>
      </c>
      <c r="O80" s="48">
        <v>999243.72</v>
      </c>
      <c r="P80" s="48">
        <v>999243.72</v>
      </c>
      <c r="Q80" s="44">
        <f t="shared" si="25"/>
        <v>1000000</v>
      </c>
      <c r="R80" s="44">
        <f t="shared" si="25"/>
        <v>1000000</v>
      </c>
      <c r="S80" s="44">
        <f t="shared" si="26"/>
        <v>1000000</v>
      </c>
      <c r="T80" s="43">
        <f t="shared" si="31"/>
        <v>999243.72</v>
      </c>
      <c r="U80" s="44">
        <f t="shared" si="32"/>
        <v>999243.72</v>
      </c>
      <c r="V80" s="44">
        <f t="shared" si="33"/>
        <v>999243.72</v>
      </c>
      <c r="W80" s="43">
        <f t="shared" si="34"/>
        <v>999243.72</v>
      </c>
      <c r="X80" s="111">
        <v>1</v>
      </c>
      <c r="Y80" s="111">
        <v>1</v>
      </c>
      <c r="Z80" s="38" t="s">
        <v>391</v>
      </c>
      <c r="AA80" s="38" t="s">
        <v>61</v>
      </c>
      <c r="AB80" s="38"/>
      <c r="AC80" s="38"/>
      <c r="AD80" s="38"/>
      <c r="AE80" s="38"/>
      <c r="AF80" s="48"/>
      <c r="AG80" s="48"/>
      <c r="AH80" s="48"/>
      <c r="AI80" s="38"/>
      <c r="AJ80" s="50">
        <f t="shared" si="35"/>
        <v>756.28000000002794</v>
      </c>
      <c r="AK80" s="50">
        <f t="shared" si="36"/>
        <v>0</v>
      </c>
      <c r="AL80" s="43"/>
      <c r="AM80" s="43"/>
      <c r="AN80" s="43"/>
      <c r="AO80" s="43"/>
      <c r="AP80" s="51" t="s">
        <v>67</v>
      </c>
      <c r="AQ80" s="51" t="s">
        <v>67</v>
      </c>
      <c r="AR80" s="51" t="s">
        <v>68</v>
      </c>
      <c r="AS80" s="51"/>
      <c r="AT80" s="51" t="s">
        <v>69</v>
      </c>
      <c r="AU80" s="51" t="s">
        <v>69</v>
      </c>
      <c r="AV80" s="51"/>
      <c r="AW80" s="51"/>
      <c r="AX80" s="51"/>
    </row>
    <row r="81" spans="1:50" s="53" customFormat="1" ht="45" customHeight="1" x14ac:dyDescent="0.25">
      <c r="A81" s="36" t="s">
        <v>56</v>
      </c>
      <c r="B81" s="38">
        <v>2013</v>
      </c>
      <c r="C81" s="38" t="s">
        <v>57</v>
      </c>
      <c r="D81" s="92" t="s">
        <v>392</v>
      </c>
      <c r="E81" s="38" t="s">
        <v>89</v>
      </c>
      <c r="F81" s="38" t="s">
        <v>108</v>
      </c>
      <c r="G81" s="39">
        <v>41719</v>
      </c>
      <c r="H81" s="39">
        <v>41845</v>
      </c>
      <c r="I81" s="84"/>
      <c r="J81" s="48">
        <v>500000</v>
      </c>
      <c r="K81" s="48">
        <v>500000</v>
      </c>
      <c r="L81" s="69"/>
      <c r="M81" s="69"/>
      <c r="N81" s="48">
        <v>500000</v>
      </c>
      <c r="O81" s="48">
        <v>493000</v>
      </c>
      <c r="P81" s="48">
        <v>493000</v>
      </c>
      <c r="Q81" s="44">
        <f t="shared" si="25"/>
        <v>500000</v>
      </c>
      <c r="R81" s="44">
        <f t="shared" si="25"/>
        <v>500000</v>
      </c>
      <c r="S81" s="44">
        <f t="shared" si="26"/>
        <v>500000</v>
      </c>
      <c r="T81" s="43">
        <f t="shared" si="31"/>
        <v>493000</v>
      </c>
      <c r="U81" s="44">
        <f t="shared" si="32"/>
        <v>493000</v>
      </c>
      <c r="V81" s="44">
        <f t="shared" si="33"/>
        <v>493000</v>
      </c>
      <c r="W81" s="43">
        <f t="shared" si="34"/>
        <v>493000</v>
      </c>
      <c r="X81" s="111">
        <v>1</v>
      </c>
      <c r="Y81" s="111">
        <v>1</v>
      </c>
      <c r="Z81" s="38" t="s">
        <v>393</v>
      </c>
      <c r="AA81" s="38" t="s">
        <v>61</v>
      </c>
      <c r="AB81" s="38"/>
      <c r="AC81" s="38"/>
      <c r="AD81" s="38"/>
      <c r="AE81" s="38"/>
      <c r="AF81" s="48"/>
      <c r="AG81" s="48"/>
      <c r="AH81" s="48"/>
      <c r="AI81" s="38"/>
      <c r="AJ81" s="50">
        <f t="shared" si="35"/>
        <v>7000</v>
      </c>
      <c r="AK81" s="50">
        <f t="shared" si="36"/>
        <v>0</v>
      </c>
      <c r="AL81" s="43"/>
      <c r="AM81" s="43"/>
      <c r="AN81" s="43"/>
      <c r="AO81" s="43"/>
      <c r="AP81" s="51" t="s">
        <v>67</v>
      </c>
      <c r="AQ81" s="51" t="s">
        <v>67</v>
      </c>
      <c r="AR81" s="51" t="s">
        <v>68</v>
      </c>
      <c r="AS81" s="51"/>
      <c r="AT81" s="51" t="s">
        <v>69</v>
      </c>
      <c r="AU81" s="51" t="s">
        <v>69</v>
      </c>
      <c r="AV81" s="51"/>
      <c r="AW81" s="51"/>
      <c r="AX81" s="51"/>
    </row>
    <row r="82" spans="1:50" s="53" customFormat="1" ht="30" customHeight="1" x14ac:dyDescent="0.25">
      <c r="A82" s="36" t="s">
        <v>56</v>
      </c>
      <c r="B82" s="38">
        <v>2013</v>
      </c>
      <c r="C82" s="38" t="s">
        <v>57</v>
      </c>
      <c r="D82" s="92" t="s">
        <v>394</v>
      </c>
      <c r="E82" s="38" t="s">
        <v>89</v>
      </c>
      <c r="F82" s="38" t="s">
        <v>108</v>
      </c>
      <c r="G82" s="39">
        <v>41701</v>
      </c>
      <c r="H82" s="39">
        <v>41873</v>
      </c>
      <c r="I82" s="84"/>
      <c r="J82" s="48">
        <v>1000000</v>
      </c>
      <c r="K82" s="48">
        <v>1000000</v>
      </c>
      <c r="L82" s="69"/>
      <c r="M82" s="69"/>
      <c r="N82" s="48">
        <v>1000000</v>
      </c>
      <c r="O82" s="48">
        <v>997600</v>
      </c>
      <c r="P82" s="48">
        <v>997600</v>
      </c>
      <c r="Q82" s="44">
        <f t="shared" si="25"/>
        <v>1000000</v>
      </c>
      <c r="R82" s="44">
        <f t="shared" si="25"/>
        <v>1000000</v>
      </c>
      <c r="S82" s="44">
        <f t="shared" si="26"/>
        <v>1000000</v>
      </c>
      <c r="T82" s="43">
        <f t="shared" si="31"/>
        <v>997600</v>
      </c>
      <c r="U82" s="44">
        <f t="shared" si="32"/>
        <v>997600</v>
      </c>
      <c r="V82" s="44">
        <f t="shared" si="33"/>
        <v>997600</v>
      </c>
      <c r="W82" s="43">
        <f t="shared" si="34"/>
        <v>997600</v>
      </c>
      <c r="X82" s="111">
        <v>1</v>
      </c>
      <c r="Y82" s="111">
        <v>1</v>
      </c>
      <c r="Z82" s="38" t="s">
        <v>395</v>
      </c>
      <c r="AA82" s="38" t="s">
        <v>61</v>
      </c>
      <c r="AB82" s="38"/>
      <c r="AC82" s="38"/>
      <c r="AD82" s="38"/>
      <c r="AE82" s="38"/>
      <c r="AF82" s="48"/>
      <c r="AG82" s="48"/>
      <c r="AH82" s="48"/>
      <c r="AI82" s="38"/>
      <c r="AJ82" s="50">
        <f t="shared" si="35"/>
        <v>2400</v>
      </c>
      <c r="AK82" s="50">
        <f t="shared" si="36"/>
        <v>0</v>
      </c>
      <c r="AL82" s="43"/>
      <c r="AM82" s="43"/>
      <c r="AN82" s="43"/>
      <c r="AO82" s="43"/>
      <c r="AP82" s="51" t="s">
        <v>67</v>
      </c>
      <c r="AQ82" s="51" t="s">
        <v>67</v>
      </c>
      <c r="AR82" s="51" t="s">
        <v>68</v>
      </c>
      <c r="AS82" s="51"/>
      <c r="AT82" s="51" t="s">
        <v>69</v>
      </c>
      <c r="AU82" s="51" t="s">
        <v>69</v>
      </c>
      <c r="AV82" s="51"/>
      <c r="AW82" s="51"/>
      <c r="AX82" s="51"/>
    </row>
    <row r="83" spans="1:50" s="53" customFormat="1" ht="30" customHeight="1" x14ac:dyDescent="0.25">
      <c r="A83" s="36" t="s">
        <v>56</v>
      </c>
      <c r="B83" s="38">
        <v>2013</v>
      </c>
      <c r="C83" s="38" t="s">
        <v>57</v>
      </c>
      <c r="D83" s="92" t="s">
        <v>396</v>
      </c>
      <c r="E83" s="38" t="s">
        <v>89</v>
      </c>
      <c r="F83" s="38" t="s">
        <v>108</v>
      </c>
      <c r="G83" s="39">
        <v>41670</v>
      </c>
      <c r="H83" s="39">
        <v>41719</v>
      </c>
      <c r="I83" s="84"/>
      <c r="J83" s="48">
        <v>1250000</v>
      </c>
      <c r="K83" s="48">
        <v>1250000</v>
      </c>
      <c r="L83" s="69"/>
      <c r="M83" s="69"/>
      <c r="N83" s="48">
        <v>1250000</v>
      </c>
      <c r="O83" s="48">
        <v>1070000</v>
      </c>
      <c r="P83" s="48">
        <v>1070000</v>
      </c>
      <c r="Q83" s="43">
        <f>J83</f>
        <v>1250000</v>
      </c>
      <c r="R83" s="44">
        <f t="shared" ref="R83" si="37">K83</f>
        <v>1250000</v>
      </c>
      <c r="S83" s="44">
        <f t="shared" si="26"/>
        <v>1250000</v>
      </c>
      <c r="T83" s="43">
        <f t="shared" si="31"/>
        <v>1070000</v>
      </c>
      <c r="U83" s="44">
        <f t="shared" si="32"/>
        <v>1070000</v>
      </c>
      <c r="V83" s="44">
        <f t="shared" si="33"/>
        <v>1070000</v>
      </c>
      <c r="W83" s="43">
        <f t="shared" si="34"/>
        <v>1070000</v>
      </c>
      <c r="X83" s="111">
        <v>1</v>
      </c>
      <c r="Y83" s="111">
        <v>1</v>
      </c>
      <c r="Z83" s="38" t="s">
        <v>397</v>
      </c>
      <c r="AA83" s="38" t="s">
        <v>61</v>
      </c>
      <c r="AB83" s="38"/>
      <c r="AC83" s="38"/>
      <c r="AD83" s="38"/>
      <c r="AE83" s="38"/>
      <c r="AF83" s="48"/>
      <c r="AG83" s="48"/>
      <c r="AH83" s="48"/>
      <c r="AI83" s="38"/>
      <c r="AJ83" s="50">
        <f t="shared" si="35"/>
        <v>180000</v>
      </c>
      <c r="AK83" s="50">
        <f t="shared" si="36"/>
        <v>0</v>
      </c>
      <c r="AL83" s="43"/>
      <c r="AM83" s="43"/>
      <c r="AN83" s="43"/>
      <c r="AO83" s="43"/>
      <c r="AP83" s="51" t="s">
        <v>67</v>
      </c>
      <c r="AQ83" s="51" t="s">
        <v>67</v>
      </c>
      <c r="AR83" s="51" t="s">
        <v>68</v>
      </c>
      <c r="AS83" s="51"/>
      <c r="AT83" s="51" t="s">
        <v>69</v>
      </c>
      <c r="AU83" s="51" t="s">
        <v>69</v>
      </c>
      <c r="AV83" s="51"/>
      <c r="AW83" s="51"/>
      <c r="AX83" s="51"/>
    </row>
    <row r="84" spans="1:50" s="53" customFormat="1" ht="54.75" customHeight="1" x14ac:dyDescent="0.25">
      <c r="A84" s="54" t="s">
        <v>56</v>
      </c>
      <c r="B84" s="55">
        <v>2013</v>
      </c>
      <c r="C84" s="55" t="s">
        <v>57</v>
      </c>
      <c r="D84" s="101" t="s">
        <v>398</v>
      </c>
      <c r="E84" s="55" t="s">
        <v>89</v>
      </c>
      <c r="F84" s="55" t="s">
        <v>108</v>
      </c>
      <c r="G84" s="118">
        <v>41670</v>
      </c>
      <c r="H84" s="118">
        <v>41908</v>
      </c>
      <c r="I84" s="66"/>
      <c r="J84" s="62">
        <v>2600000</v>
      </c>
      <c r="K84" s="62">
        <v>2600000</v>
      </c>
      <c r="L84" s="119"/>
      <c r="M84" s="75"/>
      <c r="N84" s="62">
        <v>2600000</v>
      </c>
      <c r="O84" s="48">
        <v>2581000</v>
      </c>
      <c r="P84" s="48">
        <f>1287600+1293400</f>
        <v>2581000</v>
      </c>
      <c r="Q84" s="62">
        <f>J84</f>
        <v>2600000</v>
      </c>
      <c r="R84" s="62">
        <f>K84</f>
        <v>2600000</v>
      </c>
      <c r="S84" s="44">
        <f>N84</f>
        <v>2600000</v>
      </c>
      <c r="T84" s="43">
        <f t="shared" si="31"/>
        <v>2581000</v>
      </c>
      <c r="U84" s="44">
        <f t="shared" si="32"/>
        <v>2581000</v>
      </c>
      <c r="V84" s="44">
        <f t="shared" si="33"/>
        <v>2581000</v>
      </c>
      <c r="W84" s="43">
        <f t="shared" si="34"/>
        <v>2581000</v>
      </c>
      <c r="X84" s="111">
        <v>1</v>
      </c>
      <c r="Y84" s="111">
        <v>0.93</v>
      </c>
      <c r="Z84" s="55" t="s">
        <v>399</v>
      </c>
      <c r="AA84" s="55" t="s">
        <v>61</v>
      </c>
      <c r="AB84" s="38"/>
      <c r="AC84" s="38"/>
      <c r="AD84" s="38"/>
      <c r="AE84" s="38"/>
      <c r="AF84" s="48"/>
      <c r="AG84" s="48"/>
      <c r="AH84" s="48"/>
      <c r="AI84" s="38"/>
      <c r="AJ84" s="50">
        <f t="shared" si="35"/>
        <v>19000</v>
      </c>
      <c r="AK84" s="50">
        <f t="shared" si="36"/>
        <v>0</v>
      </c>
      <c r="AL84" s="43"/>
      <c r="AM84" s="43"/>
      <c r="AN84" s="43"/>
      <c r="AO84" s="43"/>
      <c r="AP84" s="51" t="s">
        <v>67</v>
      </c>
      <c r="AQ84" s="51" t="s">
        <v>67</v>
      </c>
      <c r="AR84" s="51" t="s">
        <v>68</v>
      </c>
      <c r="AS84" s="51"/>
      <c r="AT84" s="51" t="s">
        <v>69</v>
      </c>
      <c r="AU84" s="51" t="s">
        <v>69</v>
      </c>
      <c r="AV84" s="51"/>
      <c r="AW84" s="51"/>
      <c r="AX84" s="51"/>
    </row>
    <row r="85" spans="1:50" s="53" customFormat="1" ht="55.5" hidden="1" customHeight="1" x14ac:dyDescent="0.25">
      <c r="A85" s="65"/>
      <c r="B85" s="66"/>
      <c r="C85" s="66"/>
      <c r="D85" s="102"/>
      <c r="E85" s="66"/>
      <c r="F85" s="66"/>
      <c r="G85" s="66"/>
      <c r="H85" s="66"/>
      <c r="I85" s="66"/>
      <c r="J85" s="75"/>
      <c r="K85" s="75"/>
      <c r="L85" s="119"/>
      <c r="M85" s="75"/>
      <c r="N85" s="75"/>
      <c r="O85" s="69">
        <v>0</v>
      </c>
      <c r="P85" s="69">
        <v>0</v>
      </c>
      <c r="Q85" s="65"/>
      <c r="R85" s="65"/>
      <c r="S85" s="70">
        <v>0</v>
      </c>
      <c r="T85" s="70">
        <f t="shared" si="31"/>
        <v>0</v>
      </c>
      <c r="U85" s="70">
        <v>0</v>
      </c>
      <c r="V85" s="70">
        <f t="shared" si="33"/>
        <v>0</v>
      </c>
      <c r="W85" s="70">
        <v>0</v>
      </c>
      <c r="X85" s="83">
        <v>0.98</v>
      </c>
      <c r="Y85" s="83">
        <v>0.98</v>
      </c>
      <c r="Z85" s="66"/>
      <c r="AA85" s="66"/>
      <c r="AB85" s="84"/>
      <c r="AC85" s="84"/>
      <c r="AD85" s="84"/>
      <c r="AE85" s="84"/>
      <c r="AF85" s="69"/>
      <c r="AG85" s="69"/>
      <c r="AH85" s="69"/>
      <c r="AI85" s="84"/>
      <c r="AJ85" s="84"/>
      <c r="AK85" s="84"/>
      <c r="AL85" s="43"/>
      <c r="AM85" s="43"/>
      <c r="AN85" s="43"/>
      <c r="AO85" s="43"/>
      <c r="AP85" s="85"/>
      <c r="AQ85" s="85"/>
      <c r="AR85" s="51"/>
      <c r="AS85" s="51"/>
      <c r="AT85" s="51"/>
      <c r="AU85" s="51"/>
      <c r="AV85" s="51"/>
      <c r="AW85" s="51"/>
      <c r="AX85" s="51"/>
    </row>
    <row r="86" spans="1:50" s="53" customFormat="1" ht="30" customHeight="1" x14ac:dyDescent="0.25">
      <c r="A86" s="36" t="s">
        <v>56</v>
      </c>
      <c r="B86" s="38">
        <v>2013</v>
      </c>
      <c r="C86" s="38" t="s">
        <v>167</v>
      </c>
      <c r="D86" s="92" t="s">
        <v>400</v>
      </c>
      <c r="E86" s="38" t="s">
        <v>89</v>
      </c>
      <c r="F86" s="38" t="s">
        <v>108</v>
      </c>
      <c r="G86" s="90">
        <v>41654</v>
      </c>
      <c r="H86" s="90">
        <v>41744</v>
      </c>
      <c r="I86" s="84"/>
      <c r="J86" s="48">
        <v>300000</v>
      </c>
      <c r="K86" s="48">
        <v>300000</v>
      </c>
      <c r="L86" s="69"/>
      <c r="M86" s="69"/>
      <c r="N86" s="48">
        <v>300000</v>
      </c>
      <c r="O86" s="48">
        <v>296609</v>
      </c>
      <c r="P86" s="48">
        <v>296609.95</v>
      </c>
      <c r="Q86" s="43">
        <f t="shared" ref="Q86:R90" si="38">J86</f>
        <v>300000</v>
      </c>
      <c r="R86" s="44">
        <f t="shared" si="38"/>
        <v>300000</v>
      </c>
      <c r="S86" s="44">
        <f t="shared" ref="S86:S91" si="39">R86</f>
        <v>300000</v>
      </c>
      <c r="T86" s="43">
        <f t="shared" si="31"/>
        <v>296609</v>
      </c>
      <c r="U86" s="44">
        <f t="shared" ref="U86:U90" si="40">V86</f>
        <v>296609.95</v>
      </c>
      <c r="V86" s="44">
        <f t="shared" si="33"/>
        <v>296609.95</v>
      </c>
      <c r="W86" s="43">
        <f t="shared" ref="W86:W91" si="41">V86</f>
        <v>296609.95</v>
      </c>
      <c r="X86" s="111">
        <v>1</v>
      </c>
      <c r="Y86" s="111">
        <v>1</v>
      </c>
      <c r="Z86" s="38" t="s">
        <v>401</v>
      </c>
      <c r="AA86" s="38" t="s">
        <v>347</v>
      </c>
      <c r="AB86" s="38"/>
      <c r="AC86" s="38"/>
      <c r="AD86" s="38"/>
      <c r="AE86" s="38"/>
      <c r="AF86" s="48"/>
      <c r="AG86" s="48"/>
      <c r="AH86" s="48"/>
      <c r="AI86" s="38"/>
      <c r="AJ86" s="50">
        <f t="shared" ref="AJ86:AJ91" si="42">K86-O86</f>
        <v>3391</v>
      </c>
      <c r="AK86" s="50">
        <f t="shared" ref="AK86:AK91" si="43">O86-P86</f>
        <v>-0.95000000001164153</v>
      </c>
      <c r="AL86" s="43"/>
      <c r="AM86" s="43"/>
      <c r="AN86" s="43"/>
      <c r="AO86" s="43"/>
      <c r="AP86" s="51" t="s">
        <v>67</v>
      </c>
      <c r="AQ86" s="51" t="s">
        <v>67</v>
      </c>
      <c r="AR86" s="51" t="s">
        <v>68</v>
      </c>
      <c r="AS86" s="51"/>
      <c r="AT86" s="51" t="s">
        <v>69</v>
      </c>
      <c r="AU86" s="51" t="s">
        <v>69</v>
      </c>
      <c r="AV86" s="51"/>
      <c r="AW86" s="51"/>
      <c r="AX86" s="51"/>
    </row>
    <row r="87" spans="1:50" s="53" customFormat="1" ht="39" customHeight="1" x14ac:dyDescent="0.25">
      <c r="A87" s="36" t="s">
        <v>56</v>
      </c>
      <c r="B87" s="38">
        <v>2013</v>
      </c>
      <c r="C87" s="38" t="s">
        <v>167</v>
      </c>
      <c r="D87" s="92" t="s">
        <v>402</v>
      </c>
      <c r="E87" s="38" t="s">
        <v>222</v>
      </c>
      <c r="F87" s="38" t="s">
        <v>167</v>
      </c>
      <c r="G87" s="103">
        <v>41609</v>
      </c>
      <c r="H87" s="103">
        <v>41640</v>
      </c>
      <c r="I87" s="84"/>
      <c r="J87" s="48">
        <v>18000000</v>
      </c>
      <c r="K87" s="48">
        <v>18000000</v>
      </c>
      <c r="L87" s="69"/>
      <c r="M87" s="69"/>
      <c r="N87" s="48">
        <v>18000000</v>
      </c>
      <c r="O87" s="48">
        <v>18000000</v>
      </c>
      <c r="P87" s="48">
        <v>18000000</v>
      </c>
      <c r="Q87" s="43">
        <f t="shared" si="38"/>
        <v>18000000</v>
      </c>
      <c r="R87" s="44">
        <f t="shared" si="38"/>
        <v>18000000</v>
      </c>
      <c r="S87" s="44">
        <f t="shared" si="39"/>
        <v>18000000</v>
      </c>
      <c r="T87" s="43">
        <f t="shared" si="31"/>
        <v>18000000</v>
      </c>
      <c r="U87" s="44">
        <f t="shared" si="40"/>
        <v>18000000</v>
      </c>
      <c r="V87" s="44">
        <f t="shared" si="33"/>
        <v>18000000</v>
      </c>
      <c r="W87" s="43">
        <f t="shared" si="41"/>
        <v>18000000</v>
      </c>
      <c r="X87" s="111">
        <v>1</v>
      </c>
      <c r="Y87" s="111">
        <v>1</v>
      </c>
      <c r="Z87" s="38" t="s">
        <v>403</v>
      </c>
      <c r="AA87" s="38" t="s">
        <v>347</v>
      </c>
      <c r="AB87" s="38" t="s">
        <v>348</v>
      </c>
      <c r="AC87" s="94">
        <v>790000162612</v>
      </c>
      <c r="AD87" s="38" t="s">
        <v>404</v>
      </c>
      <c r="AE87" s="38" t="s">
        <v>405</v>
      </c>
      <c r="AF87" s="48">
        <v>517.5</v>
      </c>
      <c r="AG87" s="48">
        <v>0</v>
      </c>
      <c r="AH87" s="48">
        <v>0</v>
      </c>
      <c r="AI87" s="38" t="s">
        <v>406</v>
      </c>
      <c r="AJ87" s="50">
        <f t="shared" si="42"/>
        <v>0</v>
      </c>
      <c r="AK87" s="50">
        <f t="shared" si="43"/>
        <v>0</v>
      </c>
      <c r="AL87" s="43"/>
      <c r="AM87" s="43"/>
      <c r="AN87" s="43"/>
      <c r="AO87" s="43"/>
      <c r="AP87" s="51" t="s">
        <v>67</v>
      </c>
      <c r="AQ87" s="51" t="s">
        <v>67</v>
      </c>
      <c r="AR87" s="91" t="s">
        <v>407</v>
      </c>
      <c r="AS87" s="51" t="s">
        <v>108</v>
      </c>
      <c r="AT87" s="51"/>
      <c r="AU87" s="51"/>
      <c r="AV87" s="51"/>
      <c r="AW87" s="51"/>
      <c r="AX87" s="51"/>
    </row>
    <row r="88" spans="1:50" s="53" customFormat="1" ht="60" customHeight="1" x14ac:dyDescent="0.25">
      <c r="A88" s="36" t="s">
        <v>56</v>
      </c>
      <c r="B88" s="38">
        <v>2013</v>
      </c>
      <c r="C88" s="38" t="s">
        <v>70</v>
      </c>
      <c r="D88" s="92" t="s">
        <v>408</v>
      </c>
      <c r="E88" s="38" t="s">
        <v>59</v>
      </c>
      <c r="F88" s="38" t="s">
        <v>90</v>
      </c>
      <c r="G88" s="95">
        <v>41654</v>
      </c>
      <c r="H88" s="95">
        <v>41831</v>
      </c>
      <c r="I88" s="84"/>
      <c r="J88" s="48">
        <v>3000000</v>
      </c>
      <c r="K88" s="41">
        <v>3000000</v>
      </c>
      <c r="L88" s="69"/>
      <c r="M88" s="69"/>
      <c r="N88" s="48">
        <v>3000000</v>
      </c>
      <c r="O88" s="48">
        <v>3000000</v>
      </c>
      <c r="P88" s="48">
        <v>3000000</v>
      </c>
      <c r="Q88" s="43">
        <f t="shared" si="38"/>
        <v>3000000</v>
      </c>
      <c r="R88" s="44">
        <f t="shared" si="38"/>
        <v>3000000</v>
      </c>
      <c r="S88" s="44">
        <f t="shared" si="39"/>
        <v>3000000</v>
      </c>
      <c r="T88" s="43">
        <f t="shared" si="31"/>
        <v>3000000</v>
      </c>
      <c r="U88" s="44">
        <f t="shared" si="40"/>
        <v>3000000</v>
      </c>
      <c r="V88" s="44">
        <f t="shared" si="33"/>
        <v>3000000</v>
      </c>
      <c r="W88" s="43">
        <f t="shared" si="41"/>
        <v>3000000</v>
      </c>
      <c r="X88" s="111">
        <v>1</v>
      </c>
      <c r="Y88" s="111">
        <f>V88/O88</f>
        <v>1</v>
      </c>
      <c r="Z88" s="38" t="s">
        <v>409</v>
      </c>
      <c r="AA88" s="38" t="s">
        <v>70</v>
      </c>
      <c r="AB88" s="38" t="s">
        <v>305</v>
      </c>
      <c r="AC88" s="109" t="s">
        <v>410</v>
      </c>
      <c r="AD88" s="38" t="s">
        <v>357</v>
      </c>
      <c r="AE88" s="109" t="s">
        <v>411</v>
      </c>
      <c r="AF88" s="48">
        <v>19981.66</v>
      </c>
      <c r="AG88" s="48">
        <v>0</v>
      </c>
      <c r="AH88" s="48">
        <v>319571.37</v>
      </c>
      <c r="AI88" s="92" t="s">
        <v>412</v>
      </c>
      <c r="AJ88" s="50">
        <f t="shared" si="42"/>
        <v>0</v>
      </c>
      <c r="AK88" s="50">
        <f t="shared" si="43"/>
        <v>0</v>
      </c>
      <c r="AL88" s="43"/>
      <c r="AM88" s="43"/>
      <c r="AN88" s="43"/>
      <c r="AO88" s="43"/>
      <c r="AP88" s="51" t="s">
        <v>67</v>
      </c>
      <c r="AQ88" s="51" t="s">
        <v>67</v>
      </c>
      <c r="AR88" s="91" t="s">
        <v>407</v>
      </c>
      <c r="AS88" s="51" t="s">
        <v>108</v>
      </c>
      <c r="AT88" s="51"/>
      <c r="AU88" s="51"/>
      <c r="AV88" s="51"/>
      <c r="AW88" s="51"/>
      <c r="AX88" s="51"/>
    </row>
    <row r="89" spans="1:50" s="53" customFormat="1" ht="64.5" customHeight="1" x14ac:dyDescent="0.25">
      <c r="A89" s="36" t="s">
        <v>56</v>
      </c>
      <c r="B89" s="38">
        <v>2013</v>
      </c>
      <c r="C89" s="38" t="s">
        <v>57</v>
      </c>
      <c r="D89" s="92" t="s">
        <v>413</v>
      </c>
      <c r="E89" s="38" t="s">
        <v>59</v>
      </c>
      <c r="F89" s="38" t="s">
        <v>61</v>
      </c>
      <c r="G89" s="103">
        <v>41609</v>
      </c>
      <c r="H89" s="103">
        <v>41791</v>
      </c>
      <c r="I89" s="84"/>
      <c r="J89" s="48">
        <v>1900000</v>
      </c>
      <c r="K89" s="48">
        <v>1900000</v>
      </c>
      <c r="L89" s="69"/>
      <c r="M89" s="69"/>
      <c r="N89" s="48">
        <v>0</v>
      </c>
      <c r="O89" s="48">
        <v>0</v>
      </c>
      <c r="P89" s="48">
        <v>0</v>
      </c>
      <c r="Q89" s="43">
        <v>1900000</v>
      </c>
      <c r="R89" s="44">
        <f t="shared" si="38"/>
        <v>1900000</v>
      </c>
      <c r="S89" s="44">
        <v>0</v>
      </c>
      <c r="T89" s="43">
        <f t="shared" si="31"/>
        <v>0</v>
      </c>
      <c r="U89" s="44">
        <f t="shared" si="40"/>
        <v>0</v>
      </c>
      <c r="V89" s="44">
        <f t="shared" si="33"/>
        <v>0</v>
      </c>
      <c r="W89" s="43">
        <f t="shared" si="41"/>
        <v>0</v>
      </c>
      <c r="X89" s="111" t="s">
        <v>333</v>
      </c>
      <c r="Y89" s="111" t="s">
        <v>333</v>
      </c>
      <c r="Z89" s="38" t="s">
        <v>414</v>
      </c>
      <c r="AA89" s="38" t="s">
        <v>57</v>
      </c>
      <c r="AB89" s="38"/>
      <c r="AC89" s="38"/>
      <c r="AD89" s="38"/>
      <c r="AE89" s="38"/>
      <c r="AF89" s="48"/>
      <c r="AG89" s="48"/>
      <c r="AH89" s="48"/>
      <c r="AI89" s="38" t="s">
        <v>415</v>
      </c>
      <c r="AJ89" s="50">
        <f t="shared" si="42"/>
        <v>1900000</v>
      </c>
      <c r="AK89" s="50">
        <f t="shared" si="43"/>
        <v>0</v>
      </c>
      <c r="AL89" s="43"/>
      <c r="AM89" s="43"/>
      <c r="AN89" s="43"/>
      <c r="AO89" s="43"/>
      <c r="AP89" s="51" t="s">
        <v>302</v>
      </c>
      <c r="AQ89" s="51" t="s">
        <v>302</v>
      </c>
      <c r="AR89" s="91" t="s">
        <v>416</v>
      </c>
      <c r="AS89" s="51" t="s">
        <v>301</v>
      </c>
      <c r="AT89" s="51"/>
      <c r="AU89" s="51"/>
      <c r="AV89" s="51"/>
      <c r="AW89" s="51"/>
      <c r="AX89" s="51"/>
    </row>
    <row r="90" spans="1:50" s="53" customFormat="1" ht="30" customHeight="1" x14ac:dyDescent="0.25">
      <c r="A90" s="36" t="s">
        <v>56</v>
      </c>
      <c r="B90" s="38">
        <v>2013</v>
      </c>
      <c r="C90" s="38" t="s">
        <v>167</v>
      </c>
      <c r="D90" s="92" t="s">
        <v>417</v>
      </c>
      <c r="E90" s="38" t="s">
        <v>59</v>
      </c>
      <c r="F90" s="38" t="s">
        <v>167</v>
      </c>
      <c r="G90" s="90">
        <v>41690</v>
      </c>
      <c r="H90" s="90">
        <v>41835</v>
      </c>
      <c r="I90" s="84"/>
      <c r="J90" s="48">
        <v>22915779</v>
      </c>
      <c r="K90" s="48">
        <v>22915779</v>
      </c>
      <c r="L90" s="69"/>
      <c r="M90" s="69"/>
      <c r="N90" s="48">
        <v>22915778.939999998</v>
      </c>
      <c r="O90" s="48">
        <v>22908401.850000001</v>
      </c>
      <c r="P90" s="48">
        <v>22824180.850000001</v>
      </c>
      <c r="Q90" s="43">
        <f t="shared" ref="Q90:R105" si="44">J90</f>
        <v>22915779</v>
      </c>
      <c r="R90" s="44">
        <f t="shared" si="38"/>
        <v>22915779</v>
      </c>
      <c r="S90" s="44">
        <f t="shared" si="39"/>
        <v>22915779</v>
      </c>
      <c r="T90" s="43">
        <f t="shared" si="31"/>
        <v>22908401.850000001</v>
      </c>
      <c r="U90" s="44">
        <f t="shared" si="40"/>
        <v>22824180.850000001</v>
      </c>
      <c r="V90" s="44">
        <f t="shared" si="33"/>
        <v>22824180.850000001</v>
      </c>
      <c r="W90" s="43">
        <f t="shared" si="41"/>
        <v>22824180.850000001</v>
      </c>
      <c r="X90" s="111">
        <v>1</v>
      </c>
      <c r="Y90" s="111">
        <v>0.99860000000000004</v>
      </c>
      <c r="Z90" s="38" t="s">
        <v>418</v>
      </c>
      <c r="AA90" s="38" t="s">
        <v>347</v>
      </c>
      <c r="AB90" s="38" t="s">
        <v>348</v>
      </c>
      <c r="AC90" s="38" t="s">
        <v>419</v>
      </c>
      <c r="AD90" s="38" t="s">
        <v>368</v>
      </c>
      <c r="AE90" s="38" t="s">
        <v>420</v>
      </c>
      <c r="AF90" s="48">
        <v>206.80999999999997</v>
      </c>
      <c r="AG90" s="48">
        <v>0</v>
      </c>
      <c r="AH90" s="48">
        <v>84221.040000000445</v>
      </c>
      <c r="AI90" s="38" t="s">
        <v>421</v>
      </c>
      <c r="AJ90" s="50">
        <f t="shared" si="42"/>
        <v>7377.1499999985099</v>
      </c>
      <c r="AK90" s="50">
        <f t="shared" si="43"/>
        <v>84221</v>
      </c>
      <c r="AL90" s="43"/>
      <c r="AM90" s="43"/>
      <c r="AN90" s="43"/>
      <c r="AO90" s="43"/>
      <c r="AP90" s="51" t="s">
        <v>67</v>
      </c>
      <c r="AQ90" s="51" t="s">
        <v>67</v>
      </c>
      <c r="AR90" s="51" t="s">
        <v>68</v>
      </c>
      <c r="AS90" s="51"/>
      <c r="AT90" s="51" t="s">
        <v>69</v>
      </c>
      <c r="AU90" s="51" t="s">
        <v>69</v>
      </c>
      <c r="AV90" s="51"/>
      <c r="AW90" s="51"/>
      <c r="AX90" s="51"/>
    </row>
    <row r="91" spans="1:50" s="53" customFormat="1" ht="99" hidden="1" customHeight="1" x14ac:dyDescent="0.25">
      <c r="A91" s="36" t="s">
        <v>56</v>
      </c>
      <c r="B91" s="38">
        <v>2014</v>
      </c>
      <c r="C91" s="36" t="s">
        <v>61</v>
      </c>
      <c r="D91" s="37" t="s">
        <v>425</v>
      </c>
      <c r="E91" s="38" t="s">
        <v>422</v>
      </c>
      <c r="F91" s="38" t="s">
        <v>57</v>
      </c>
      <c r="G91" s="90" t="s">
        <v>426</v>
      </c>
      <c r="H91" s="90" t="s">
        <v>426</v>
      </c>
      <c r="I91" s="84"/>
      <c r="J91" s="48">
        <v>35000000</v>
      </c>
      <c r="K91" s="48">
        <v>35000000</v>
      </c>
      <c r="L91" s="69"/>
      <c r="M91" s="69"/>
      <c r="N91" s="48">
        <v>35000000</v>
      </c>
      <c r="O91" s="48">
        <v>35000000</v>
      </c>
      <c r="P91" s="48">
        <v>34999999.960000001</v>
      </c>
      <c r="Q91" s="43">
        <f t="shared" si="44"/>
        <v>35000000</v>
      </c>
      <c r="R91" s="43">
        <f t="shared" si="44"/>
        <v>35000000</v>
      </c>
      <c r="S91" s="44">
        <f t="shared" si="39"/>
        <v>35000000</v>
      </c>
      <c r="T91" s="43">
        <f>O91</f>
        <v>35000000</v>
      </c>
      <c r="U91" s="44">
        <f>V91</f>
        <v>34999999.960000001</v>
      </c>
      <c r="V91" s="44">
        <f>P91</f>
        <v>34999999.960000001</v>
      </c>
      <c r="W91" s="43">
        <f t="shared" si="41"/>
        <v>34999999.960000001</v>
      </c>
      <c r="X91" s="111">
        <v>1</v>
      </c>
      <c r="Y91" s="122">
        <f>V91/O91</f>
        <v>0.99999999885714286</v>
      </c>
      <c r="Z91" s="38"/>
      <c r="AA91" s="38"/>
      <c r="AB91" s="38" t="s">
        <v>62</v>
      </c>
      <c r="AC91" s="38"/>
      <c r="AD91" s="38" t="s">
        <v>427</v>
      </c>
      <c r="AE91" s="38" t="s">
        <v>428</v>
      </c>
      <c r="AF91" s="48">
        <v>320207.89</v>
      </c>
      <c r="AG91" s="48">
        <v>0</v>
      </c>
      <c r="AH91" s="48">
        <v>0</v>
      </c>
      <c r="AI91" s="38" t="s">
        <v>429</v>
      </c>
      <c r="AJ91" s="50">
        <f t="shared" si="42"/>
        <v>0</v>
      </c>
      <c r="AK91" s="50">
        <f t="shared" si="43"/>
        <v>3.9999999105930328E-2</v>
      </c>
      <c r="AL91" s="43">
        <v>0</v>
      </c>
      <c r="AM91" s="123" t="s">
        <v>430</v>
      </c>
      <c r="AN91" s="43"/>
      <c r="AO91" s="43">
        <v>320207.89</v>
      </c>
      <c r="AP91" s="51" t="s">
        <v>67</v>
      </c>
      <c r="AQ91" s="51" t="s">
        <v>67</v>
      </c>
      <c r="AR91" s="91" t="s">
        <v>431</v>
      </c>
      <c r="AS91" s="51" t="s">
        <v>108</v>
      </c>
      <c r="AT91" s="51"/>
      <c r="AU91" s="51"/>
      <c r="AV91" s="51"/>
      <c r="AW91" s="51"/>
      <c r="AX91" s="51"/>
    </row>
    <row r="92" spans="1:50" s="53" customFormat="1" ht="116.25" hidden="1" customHeight="1" x14ac:dyDescent="0.25">
      <c r="A92" s="54" t="s">
        <v>56</v>
      </c>
      <c r="B92" s="55">
        <v>2014</v>
      </c>
      <c r="C92" s="54" t="s">
        <v>61</v>
      </c>
      <c r="D92" s="37" t="s">
        <v>432</v>
      </c>
      <c r="E92" s="38"/>
      <c r="F92" s="38" t="s">
        <v>57</v>
      </c>
      <c r="G92" s="38"/>
      <c r="H92" s="38"/>
      <c r="I92" s="84"/>
      <c r="J92" s="48">
        <f t="shared" ref="J92:K92" si="45">J93+J94</f>
        <v>82000000</v>
      </c>
      <c r="K92" s="48">
        <f t="shared" si="45"/>
        <v>82000000</v>
      </c>
      <c r="L92" s="69"/>
      <c r="M92" s="69"/>
      <c r="N92" s="48">
        <v>76750000</v>
      </c>
      <c r="O92" s="48">
        <f>O93+O94+AL92</f>
        <v>74352232.310000002</v>
      </c>
      <c r="P92" s="48">
        <f>P93+P94+AL92</f>
        <v>74352232.310000002</v>
      </c>
      <c r="Q92" s="43">
        <f t="shared" si="44"/>
        <v>82000000</v>
      </c>
      <c r="R92" s="43">
        <f t="shared" si="44"/>
        <v>82000000</v>
      </c>
      <c r="S92" s="44">
        <f>R92</f>
        <v>82000000</v>
      </c>
      <c r="T92" s="43">
        <f>O92+AL92</f>
        <v>74434232.310000002</v>
      </c>
      <c r="U92" s="44">
        <f>V92</f>
        <v>74352232.310000002</v>
      </c>
      <c r="V92" s="44">
        <f>P92</f>
        <v>74352232.310000002</v>
      </c>
      <c r="W92" s="44">
        <f>V92</f>
        <v>74352232.310000002</v>
      </c>
      <c r="X92" s="111">
        <f>AVERAGE(X93:X94)</f>
        <v>1</v>
      </c>
      <c r="Y92" s="111">
        <f>AVERAGE(Y93:Y94)</f>
        <v>1</v>
      </c>
      <c r="Z92" s="38"/>
      <c r="AA92" s="38"/>
      <c r="AB92" s="38"/>
      <c r="AC92" s="38"/>
      <c r="AD92" s="88"/>
      <c r="AE92" s="88"/>
      <c r="AF92" s="48">
        <v>580177.27</v>
      </c>
      <c r="AG92" s="48"/>
      <c r="AH92" s="48">
        <v>4194337.13</v>
      </c>
      <c r="AI92" s="37" t="s">
        <v>433</v>
      </c>
      <c r="AJ92" s="50">
        <f>K92-O92</f>
        <v>7647767.6899999976</v>
      </c>
      <c r="AK92" s="50">
        <f>O92-P92</f>
        <v>0</v>
      </c>
      <c r="AL92" s="43">
        <v>82000</v>
      </c>
      <c r="AM92" s="123" t="s">
        <v>434</v>
      </c>
      <c r="AN92" s="43"/>
      <c r="AO92" s="43"/>
      <c r="AP92" s="51" t="s">
        <v>67</v>
      </c>
      <c r="AQ92" s="51" t="s">
        <v>67</v>
      </c>
      <c r="AR92" s="91" t="s">
        <v>435</v>
      </c>
      <c r="AS92" s="51" t="s">
        <v>436</v>
      </c>
      <c r="AT92" s="51"/>
      <c r="AU92" s="51"/>
      <c r="AV92" s="51"/>
      <c r="AW92" s="51"/>
      <c r="AX92" s="51"/>
    </row>
    <row r="93" spans="1:50" s="53" customFormat="1" ht="45" hidden="1" customHeight="1" x14ac:dyDescent="0.25">
      <c r="A93" s="65"/>
      <c r="B93" s="66"/>
      <c r="C93" s="65"/>
      <c r="D93" s="124" t="s">
        <v>437</v>
      </c>
      <c r="E93" s="84" t="s">
        <v>59</v>
      </c>
      <c r="F93" s="38" t="s">
        <v>57</v>
      </c>
      <c r="G93" s="108">
        <v>42009</v>
      </c>
      <c r="H93" s="108">
        <v>42189</v>
      </c>
      <c r="I93" s="84"/>
      <c r="J93" s="69">
        <v>50000000</v>
      </c>
      <c r="K93" s="69">
        <v>50000000</v>
      </c>
      <c r="L93" s="69"/>
      <c r="M93" s="69"/>
      <c r="N93" s="69"/>
      <c r="O93" s="69">
        <v>42275525.009999998</v>
      </c>
      <c r="P93" s="69">
        <v>42275525.009999998</v>
      </c>
      <c r="Q93" s="119">
        <f t="shared" si="44"/>
        <v>50000000</v>
      </c>
      <c r="R93" s="119">
        <f t="shared" si="44"/>
        <v>50000000</v>
      </c>
      <c r="S93" s="70">
        <f>J93</f>
        <v>50000000</v>
      </c>
      <c r="T93" s="119">
        <f>O93</f>
        <v>42275525.009999998</v>
      </c>
      <c r="U93" s="70">
        <f>V93</f>
        <v>42275525.009999998</v>
      </c>
      <c r="V93" s="70">
        <f>P93</f>
        <v>42275525.009999998</v>
      </c>
      <c r="W93" s="70">
        <f>V93</f>
        <v>42275525.009999998</v>
      </c>
      <c r="X93" s="122">
        <v>1</v>
      </c>
      <c r="Y93" s="122">
        <f>V93/O93</f>
        <v>1</v>
      </c>
      <c r="Z93" s="84"/>
      <c r="AA93" s="84"/>
      <c r="AB93" s="84"/>
      <c r="AC93" s="84"/>
      <c r="AD93" s="84"/>
      <c r="AE93" s="84"/>
      <c r="AF93" s="69"/>
      <c r="AG93" s="69"/>
      <c r="AH93" s="69"/>
      <c r="AI93" s="84"/>
      <c r="AJ93" s="84"/>
      <c r="AK93" s="84"/>
      <c r="AL93" s="43"/>
      <c r="AM93" s="43"/>
      <c r="AN93" s="43"/>
      <c r="AO93" s="43"/>
      <c r="AP93" s="85"/>
      <c r="AQ93" s="85"/>
      <c r="AR93" s="51"/>
      <c r="AS93" s="51"/>
      <c r="AT93" s="51"/>
      <c r="AU93" s="51"/>
      <c r="AV93" s="51"/>
      <c r="AW93" s="51"/>
      <c r="AX93" s="51"/>
    </row>
    <row r="94" spans="1:50" s="53" customFormat="1" ht="60" hidden="1" customHeight="1" x14ac:dyDescent="0.25">
      <c r="A94" s="65"/>
      <c r="B94" s="66"/>
      <c r="C94" s="65"/>
      <c r="D94" s="124" t="s">
        <v>438</v>
      </c>
      <c r="E94" s="84" t="s">
        <v>422</v>
      </c>
      <c r="F94" s="38" t="s">
        <v>57</v>
      </c>
      <c r="G94" s="108">
        <v>42004</v>
      </c>
      <c r="H94" s="108">
        <v>42013</v>
      </c>
      <c r="I94" s="84"/>
      <c r="J94" s="69">
        <v>32000000</v>
      </c>
      <c r="K94" s="69">
        <v>32000000</v>
      </c>
      <c r="L94" s="69"/>
      <c r="M94" s="69"/>
      <c r="N94" s="69"/>
      <c r="O94" s="69">
        <v>31994707.300000001</v>
      </c>
      <c r="P94" s="69">
        <v>31994707.300000001</v>
      </c>
      <c r="Q94" s="119">
        <f t="shared" si="44"/>
        <v>32000000</v>
      </c>
      <c r="R94" s="119">
        <f t="shared" si="44"/>
        <v>32000000</v>
      </c>
      <c r="S94" s="70">
        <f>J94</f>
        <v>32000000</v>
      </c>
      <c r="T94" s="119">
        <f>O94</f>
        <v>31994707.300000001</v>
      </c>
      <c r="U94" s="70">
        <f>V94</f>
        <v>31994707.300000001</v>
      </c>
      <c r="V94" s="70">
        <f>P94</f>
        <v>31994707.300000001</v>
      </c>
      <c r="W94" s="70">
        <f>V94</f>
        <v>31994707.300000001</v>
      </c>
      <c r="X94" s="122">
        <v>1</v>
      </c>
      <c r="Y94" s="122">
        <v>1</v>
      </c>
      <c r="Z94" s="84"/>
      <c r="AA94" s="84"/>
      <c r="AB94" s="84"/>
      <c r="AC94" s="84"/>
      <c r="AD94" s="84"/>
      <c r="AE94" s="84"/>
      <c r="AF94" s="69"/>
      <c r="AG94" s="69"/>
      <c r="AH94" s="69"/>
      <c r="AI94" s="84"/>
      <c r="AJ94" s="84"/>
      <c r="AK94" s="84"/>
      <c r="AL94" s="43"/>
      <c r="AM94" s="43"/>
      <c r="AN94" s="43"/>
      <c r="AO94" s="43"/>
      <c r="AP94" s="85"/>
      <c r="AQ94" s="85"/>
      <c r="AR94" s="51"/>
      <c r="AS94" s="51"/>
      <c r="AT94" s="51"/>
      <c r="AU94" s="51"/>
      <c r="AV94" s="51"/>
      <c r="AW94" s="51"/>
      <c r="AX94" s="51"/>
    </row>
    <row r="95" spans="1:50" s="53" customFormat="1" ht="45" hidden="1" customHeight="1" x14ac:dyDescent="0.25">
      <c r="A95" s="36" t="s">
        <v>56</v>
      </c>
      <c r="B95" s="38">
        <v>2014</v>
      </c>
      <c r="C95" s="36" t="s">
        <v>61</v>
      </c>
      <c r="D95" s="37" t="s">
        <v>439</v>
      </c>
      <c r="E95" s="38" t="s">
        <v>59</v>
      </c>
      <c r="F95" s="38" t="s">
        <v>90</v>
      </c>
      <c r="G95" s="90">
        <v>42020</v>
      </c>
      <c r="H95" s="90" t="s">
        <v>440</v>
      </c>
      <c r="I95" s="84"/>
      <c r="J95" s="48">
        <v>4500000</v>
      </c>
      <c r="K95" s="48">
        <v>4500000</v>
      </c>
      <c r="L95" s="69"/>
      <c r="M95" s="69"/>
      <c r="N95" s="48">
        <v>4500000</v>
      </c>
      <c r="O95" s="48">
        <f>3704073.36+4500+791420.07</f>
        <v>4499993.43</v>
      </c>
      <c r="P95" s="48">
        <f>4261514.13+4500</f>
        <v>4266014.13</v>
      </c>
      <c r="Q95" s="43">
        <f t="shared" si="44"/>
        <v>4500000</v>
      </c>
      <c r="R95" s="43">
        <f t="shared" si="44"/>
        <v>4500000</v>
      </c>
      <c r="S95" s="44">
        <f t="shared" ref="S95:S102" si="46">R95</f>
        <v>4500000</v>
      </c>
      <c r="T95" s="43">
        <f t="shared" ref="T95:T136" si="47">O95</f>
        <v>4499993.43</v>
      </c>
      <c r="U95" s="44">
        <f t="shared" ref="U95:U136" si="48">V95</f>
        <v>4266014.13</v>
      </c>
      <c r="V95" s="44">
        <f t="shared" ref="V95:V136" si="49">P95</f>
        <v>4266014.13</v>
      </c>
      <c r="W95" s="43">
        <f t="shared" ref="W95:W136" si="50">V95</f>
        <v>4266014.13</v>
      </c>
      <c r="X95" s="111">
        <v>1</v>
      </c>
      <c r="Y95" s="122">
        <f>V95/O95</f>
        <v>0.94800452408660518</v>
      </c>
      <c r="Z95" s="38"/>
      <c r="AA95" s="38"/>
      <c r="AB95" s="38" t="s">
        <v>301</v>
      </c>
      <c r="AC95" s="38">
        <v>264849500</v>
      </c>
      <c r="AD95" s="38" t="s">
        <v>424</v>
      </c>
      <c r="AE95" s="38" t="s">
        <v>441</v>
      </c>
      <c r="AF95" s="48">
        <v>31612.91</v>
      </c>
      <c r="AG95" s="48"/>
      <c r="AH95" s="48">
        <v>1730907.54</v>
      </c>
      <c r="AI95" s="38" t="s">
        <v>442</v>
      </c>
      <c r="AJ95" s="50">
        <f t="shared" ref="AJ95:AJ96" si="51">K95-O95</f>
        <v>6.5700000002980232</v>
      </c>
      <c r="AK95" s="50">
        <f t="shared" ref="AK95:AK96" si="52">O95-P95</f>
        <v>233979.29999999981</v>
      </c>
      <c r="AL95" s="43">
        <f>J95*0.001</f>
        <v>4500</v>
      </c>
      <c r="AM95" s="43"/>
      <c r="AN95" s="43"/>
      <c r="AO95" s="43"/>
      <c r="AP95" s="51" t="s">
        <v>273</v>
      </c>
      <c r="AQ95" s="51" t="s">
        <v>273</v>
      </c>
      <c r="AR95" s="91" t="s">
        <v>443</v>
      </c>
      <c r="AS95" s="51" t="s">
        <v>90</v>
      </c>
      <c r="AT95" s="51"/>
      <c r="AU95" s="51"/>
      <c r="AV95" s="51"/>
      <c r="AW95" s="51"/>
      <c r="AX95" s="51"/>
    </row>
    <row r="96" spans="1:50" s="53" customFormat="1" ht="45.75" hidden="1" customHeight="1" x14ac:dyDescent="0.25">
      <c r="A96" s="54" t="s">
        <v>56</v>
      </c>
      <c r="B96" s="55">
        <v>2014</v>
      </c>
      <c r="C96" s="54" t="s">
        <v>61</v>
      </c>
      <c r="D96" s="37" t="s">
        <v>408</v>
      </c>
      <c r="E96" s="38"/>
      <c r="F96" s="38" t="s">
        <v>90</v>
      </c>
      <c r="G96" s="90">
        <v>42045</v>
      </c>
      <c r="H96" s="90">
        <v>42291</v>
      </c>
      <c r="I96" s="84"/>
      <c r="J96" s="48">
        <f>J97+J98+J99</f>
        <v>38300000</v>
      </c>
      <c r="K96" s="48">
        <f>K97+K98+K99</f>
        <v>38300000</v>
      </c>
      <c r="L96" s="69"/>
      <c r="M96" s="69"/>
      <c r="N96" s="48">
        <f>N97+N98+N99</f>
        <v>38300000</v>
      </c>
      <c r="O96" s="48">
        <f>O97+O98+O99</f>
        <v>38299999.980000004</v>
      </c>
      <c r="P96" s="48">
        <f>P97+P98+P99+38300</f>
        <v>31575547.539999999</v>
      </c>
      <c r="Q96" s="43">
        <f t="shared" si="44"/>
        <v>38300000</v>
      </c>
      <c r="R96" s="43">
        <f t="shared" si="44"/>
        <v>38300000</v>
      </c>
      <c r="S96" s="44">
        <f t="shared" si="46"/>
        <v>38300000</v>
      </c>
      <c r="T96" s="43">
        <f t="shared" si="47"/>
        <v>38299999.980000004</v>
      </c>
      <c r="U96" s="44">
        <f t="shared" si="48"/>
        <v>31575547.539999999</v>
      </c>
      <c r="V96" s="44">
        <f t="shared" si="49"/>
        <v>31575547.539999999</v>
      </c>
      <c r="W96" s="43">
        <f t="shared" si="50"/>
        <v>31575547.539999999</v>
      </c>
      <c r="X96" s="111">
        <v>1</v>
      </c>
      <c r="Y96" s="122">
        <f>V96/O96</f>
        <v>0.82442682915113663</v>
      </c>
      <c r="Z96" s="38"/>
      <c r="AA96" s="38"/>
      <c r="AB96" s="38" t="s">
        <v>301</v>
      </c>
      <c r="AC96" s="38" t="s">
        <v>444</v>
      </c>
      <c r="AD96" s="38" t="s">
        <v>445</v>
      </c>
      <c r="AE96" s="38" t="s">
        <v>446</v>
      </c>
      <c r="AF96" s="48">
        <v>456021.12</v>
      </c>
      <c r="AG96" s="48"/>
      <c r="AH96" s="48">
        <v>18910172.300000001</v>
      </c>
      <c r="AI96" s="38" t="s">
        <v>447</v>
      </c>
      <c r="AJ96" s="50">
        <f t="shared" si="51"/>
        <v>1.9999995827674866E-2</v>
      </c>
      <c r="AK96" s="50">
        <f t="shared" si="52"/>
        <v>6724452.4400000051</v>
      </c>
      <c r="AL96" s="43">
        <f>J96*0.001</f>
        <v>38300</v>
      </c>
      <c r="AM96" s="43"/>
      <c r="AN96" s="43"/>
      <c r="AO96" s="43"/>
      <c r="AP96" s="51" t="s">
        <v>67</v>
      </c>
      <c r="AQ96" s="51" t="s">
        <v>67</v>
      </c>
      <c r="AR96" s="91" t="s">
        <v>407</v>
      </c>
      <c r="AS96" s="51" t="s">
        <v>108</v>
      </c>
      <c r="AT96" s="51"/>
      <c r="AU96" s="51"/>
      <c r="AV96" s="51"/>
      <c r="AW96" s="51"/>
      <c r="AX96" s="51"/>
    </row>
    <row r="97" spans="1:50" s="53" customFormat="1" ht="60" hidden="1" customHeight="1" x14ac:dyDescent="0.25">
      <c r="A97" s="65"/>
      <c r="B97" s="66"/>
      <c r="C97" s="65"/>
      <c r="D97" s="124" t="s">
        <v>448</v>
      </c>
      <c r="E97" s="84" t="s">
        <v>59</v>
      </c>
      <c r="F97" s="84" t="s">
        <v>90</v>
      </c>
      <c r="G97" s="108">
        <v>42045</v>
      </c>
      <c r="H97" s="108">
        <v>42164</v>
      </c>
      <c r="I97" s="84"/>
      <c r="J97" s="69">
        <v>9000000</v>
      </c>
      <c r="K97" s="69">
        <v>9000000</v>
      </c>
      <c r="L97" s="69"/>
      <c r="M97" s="69"/>
      <c r="N97" s="69">
        <v>9000000</v>
      </c>
      <c r="O97" s="69">
        <v>17999999.98</v>
      </c>
      <c r="P97" s="69">
        <v>17525663.98</v>
      </c>
      <c r="Q97" s="119">
        <f t="shared" si="44"/>
        <v>9000000</v>
      </c>
      <c r="R97" s="119">
        <f t="shared" si="44"/>
        <v>9000000</v>
      </c>
      <c r="S97" s="70">
        <f t="shared" si="46"/>
        <v>9000000</v>
      </c>
      <c r="T97" s="119">
        <f t="shared" si="47"/>
        <v>17999999.98</v>
      </c>
      <c r="U97" s="70">
        <f t="shared" si="48"/>
        <v>17525663.98</v>
      </c>
      <c r="V97" s="70">
        <f t="shared" si="49"/>
        <v>17525663.98</v>
      </c>
      <c r="W97" s="119">
        <f t="shared" si="50"/>
        <v>17525663.98</v>
      </c>
      <c r="X97" s="122">
        <v>1</v>
      </c>
      <c r="Y97" s="122">
        <f>V97/O97</f>
        <v>0.97364799997072005</v>
      </c>
      <c r="Z97" s="84"/>
      <c r="AA97" s="84"/>
      <c r="AB97" s="84"/>
      <c r="AC97" s="84"/>
      <c r="AD97" s="84"/>
      <c r="AE97" s="84"/>
      <c r="AF97" s="69"/>
      <c r="AG97" s="69"/>
      <c r="AH97" s="69"/>
      <c r="AI97" s="84" t="s">
        <v>449</v>
      </c>
      <c r="AJ97" s="84"/>
      <c r="AK97" s="84"/>
      <c r="AL97" s="43"/>
      <c r="AM97" s="43"/>
      <c r="AN97" s="43"/>
      <c r="AO97" s="43"/>
      <c r="AP97" s="85"/>
      <c r="AQ97" s="85"/>
      <c r="AR97" s="51"/>
      <c r="AS97" s="51"/>
      <c r="AT97" s="51"/>
      <c r="AU97" s="51"/>
      <c r="AV97" s="51"/>
      <c r="AW97" s="51"/>
      <c r="AX97" s="51"/>
    </row>
    <row r="98" spans="1:50" s="53" customFormat="1" ht="60" hidden="1" customHeight="1" x14ac:dyDescent="0.25">
      <c r="A98" s="65"/>
      <c r="B98" s="66"/>
      <c r="C98" s="65"/>
      <c r="D98" s="124" t="s">
        <v>450</v>
      </c>
      <c r="E98" s="84" t="s">
        <v>59</v>
      </c>
      <c r="F98" s="84" t="s">
        <v>90</v>
      </c>
      <c r="G98" s="108">
        <v>42045</v>
      </c>
      <c r="H98" s="108">
        <v>42164</v>
      </c>
      <c r="I98" s="84"/>
      <c r="J98" s="69">
        <v>9000000</v>
      </c>
      <c r="K98" s="69">
        <v>9000000</v>
      </c>
      <c r="L98" s="69"/>
      <c r="M98" s="69"/>
      <c r="N98" s="69">
        <v>9000000</v>
      </c>
      <c r="O98" s="69">
        <v>0</v>
      </c>
      <c r="P98" s="69">
        <v>0</v>
      </c>
      <c r="Q98" s="119">
        <f t="shared" si="44"/>
        <v>9000000</v>
      </c>
      <c r="R98" s="119">
        <f t="shared" si="44"/>
        <v>9000000</v>
      </c>
      <c r="S98" s="70">
        <f t="shared" si="46"/>
        <v>9000000</v>
      </c>
      <c r="T98" s="119">
        <f t="shared" si="47"/>
        <v>0</v>
      </c>
      <c r="U98" s="70">
        <f t="shared" si="48"/>
        <v>0</v>
      </c>
      <c r="V98" s="70">
        <f t="shared" si="49"/>
        <v>0</v>
      </c>
      <c r="W98" s="119">
        <f t="shared" si="50"/>
        <v>0</v>
      </c>
      <c r="X98" s="122"/>
      <c r="Y98" s="122"/>
      <c r="Z98" s="84"/>
      <c r="AA98" s="84"/>
      <c r="AB98" s="84"/>
      <c r="AC98" s="84"/>
      <c r="AD98" s="84"/>
      <c r="AE98" s="84"/>
      <c r="AF98" s="69"/>
      <c r="AG98" s="69"/>
      <c r="AH98" s="69"/>
      <c r="AI98" s="84" t="s">
        <v>449</v>
      </c>
      <c r="AJ98" s="84"/>
      <c r="AK98" s="84"/>
      <c r="AL98" s="43"/>
      <c r="AM98" s="43"/>
      <c r="AN98" s="43"/>
      <c r="AO98" s="43"/>
      <c r="AP98" s="85"/>
      <c r="AQ98" s="85"/>
      <c r="AR98" s="51"/>
      <c r="AS98" s="51"/>
      <c r="AT98" s="51"/>
      <c r="AU98" s="51"/>
      <c r="AV98" s="51"/>
      <c r="AW98" s="51"/>
      <c r="AX98" s="51"/>
    </row>
    <row r="99" spans="1:50" s="53" customFormat="1" ht="45" hidden="1" customHeight="1" x14ac:dyDescent="0.25">
      <c r="A99" s="65"/>
      <c r="B99" s="66"/>
      <c r="C99" s="65"/>
      <c r="D99" s="124" t="s">
        <v>451</v>
      </c>
      <c r="E99" s="84" t="s">
        <v>422</v>
      </c>
      <c r="F99" s="84" t="s">
        <v>90</v>
      </c>
      <c r="G99" s="108"/>
      <c r="H99" s="108"/>
      <c r="I99" s="84"/>
      <c r="J99" s="69">
        <v>20300000</v>
      </c>
      <c r="K99" s="69">
        <v>20300000</v>
      </c>
      <c r="L99" s="69"/>
      <c r="M99" s="69"/>
      <c r="N99" s="69">
        <v>20300000</v>
      </c>
      <c r="O99" s="125">
        <f t="shared" ref="O99" si="53">J99</f>
        <v>20300000</v>
      </c>
      <c r="P99" s="69">
        <v>14011583.560000001</v>
      </c>
      <c r="Q99" s="119">
        <f t="shared" si="44"/>
        <v>20300000</v>
      </c>
      <c r="R99" s="119">
        <f t="shared" si="44"/>
        <v>20300000</v>
      </c>
      <c r="S99" s="70">
        <f t="shared" si="46"/>
        <v>20300000</v>
      </c>
      <c r="T99" s="119">
        <f t="shared" si="47"/>
        <v>20300000</v>
      </c>
      <c r="U99" s="70">
        <f t="shared" si="48"/>
        <v>14011583.560000001</v>
      </c>
      <c r="V99" s="70">
        <f t="shared" si="49"/>
        <v>14011583.560000001</v>
      </c>
      <c r="W99" s="119">
        <f t="shared" si="50"/>
        <v>14011583.560000001</v>
      </c>
      <c r="X99" s="122">
        <v>1</v>
      </c>
      <c r="Y99" s="122">
        <f>V99/O99</f>
        <v>0.69022579113300497</v>
      </c>
      <c r="Z99" s="84"/>
      <c r="AA99" s="84"/>
      <c r="AB99" s="84"/>
      <c r="AC99" s="84"/>
      <c r="AD99" s="84"/>
      <c r="AE99" s="84"/>
      <c r="AF99" s="69"/>
      <c r="AG99" s="69"/>
      <c r="AH99" s="69"/>
      <c r="AI99" s="84"/>
      <c r="AJ99" s="84"/>
      <c r="AK99" s="84"/>
      <c r="AL99" s="43"/>
      <c r="AM99" s="43"/>
      <c r="AN99" s="43"/>
      <c r="AO99" s="43"/>
      <c r="AP99" s="85"/>
      <c r="AQ99" s="85"/>
      <c r="AR99" s="51"/>
      <c r="AS99" s="51"/>
      <c r="AT99" s="51"/>
      <c r="AU99" s="51"/>
      <c r="AV99" s="51"/>
      <c r="AW99" s="51"/>
      <c r="AX99" s="51"/>
    </row>
    <row r="100" spans="1:50" s="53" customFormat="1" ht="51.75" hidden="1" customHeight="1" x14ac:dyDescent="0.25">
      <c r="A100" s="54" t="s">
        <v>56</v>
      </c>
      <c r="B100" s="55">
        <v>2014</v>
      </c>
      <c r="C100" s="55" t="s">
        <v>93</v>
      </c>
      <c r="D100" s="37" t="s">
        <v>452</v>
      </c>
      <c r="E100" s="38"/>
      <c r="F100" s="38" t="s">
        <v>90</v>
      </c>
      <c r="G100" s="90"/>
      <c r="H100" s="90"/>
      <c r="I100" s="84"/>
      <c r="J100" s="48">
        <f>J101+J102+J103</f>
        <v>20792394</v>
      </c>
      <c r="K100" s="48">
        <f>J100+L100+M100</f>
        <v>20792394</v>
      </c>
      <c r="L100" s="69">
        <f>L101+L102+L103</f>
        <v>0</v>
      </c>
      <c r="M100" s="69"/>
      <c r="N100" s="44">
        <v>20792394</v>
      </c>
      <c r="O100" s="48">
        <v>4043945.01</v>
      </c>
      <c r="P100" s="48">
        <f>4035122.38+20792.4</f>
        <v>4055914.78</v>
      </c>
      <c r="Q100" s="43">
        <f t="shared" si="44"/>
        <v>20792394</v>
      </c>
      <c r="R100" s="43">
        <f t="shared" si="44"/>
        <v>20792394</v>
      </c>
      <c r="S100" s="44">
        <f t="shared" si="46"/>
        <v>20792394</v>
      </c>
      <c r="T100" s="43">
        <f t="shared" si="47"/>
        <v>4043945.01</v>
      </c>
      <c r="U100" s="44">
        <f t="shared" si="48"/>
        <v>4055914.78</v>
      </c>
      <c r="V100" s="44">
        <f t="shared" si="49"/>
        <v>4055914.78</v>
      </c>
      <c r="W100" s="43">
        <f t="shared" si="50"/>
        <v>4055914.78</v>
      </c>
      <c r="X100" s="111">
        <v>1</v>
      </c>
      <c r="Y100" s="122">
        <f>V100/O100</f>
        <v>1.0029599240272558</v>
      </c>
      <c r="Z100" s="38"/>
      <c r="AA100" s="38"/>
      <c r="AB100" s="38" t="s">
        <v>301</v>
      </c>
      <c r="AC100" s="38" t="s">
        <v>453</v>
      </c>
      <c r="AD100" s="38" t="s">
        <v>445</v>
      </c>
      <c r="AE100" s="38" t="s">
        <v>454</v>
      </c>
      <c r="AF100" s="48">
        <v>296248.15999999997</v>
      </c>
      <c r="AG100" s="48"/>
      <c r="AH100" s="48">
        <v>17032727.379999999</v>
      </c>
      <c r="AI100" s="38" t="s">
        <v>455</v>
      </c>
      <c r="AJ100" s="50">
        <f>K100-O100</f>
        <v>16748448.99</v>
      </c>
      <c r="AK100" s="50">
        <f>O100-P100</f>
        <v>-11969.770000000019</v>
      </c>
      <c r="AL100" s="43">
        <f>J100*0.001</f>
        <v>20792.394</v>
      </c>
      <c r="AM100" s="43"/>
      <c r="AN100" s="43">
        <v>16727626</v>
      </c>
      <c r="AO100" s="43"/>
      <c r="AP100" s="51" t="s">
        <v>67</v>
      </c>
      <c r="AQ100" s="51" t="s">
        <v>67</v>
      </c>
      <c r="AR100" s="91" t="s">
        <v>443</v>
      </c>
      <c r="AS100" s="51" t="s">
        <v>90</v>
      </c>
      <c r="AT100" s="51"/>
      <c r="AU100" s="51"/>
      <c r="AV100" s="51"/>
      <c r="AW100" s="51"/>
      <c r="AX100" s="51"/>
    </row>
    <row r="101" spans="1:50" s="53" customFormat="1" ht="30" hidden="1" customHeight="1" x14ac:dyDescent="0.25">
      <c r="A101" s="65"/>
      <c r="B101" s="66"/>
      <c r="C101" s="66"/>
      <c r="D101" s="124" t="s">
        <v>456</v>
      </c>
      <c r="E101" s="84" t="s">
        <v>422</v>
      </c>
      <c r="F101" s="84" t="s">
        <v>90</v>
      </c>
      <c r="G101" s="108"/>
      <c r="H101" s="108"/>
      <c r="I101" s="84"/>
      <c r="J101" s="69">
        <v>4047993</v>
      </c>
      <c r="K101" s="69"/>
      <c r="L101" s="69"/>
      <c r="M101" s="69"/>
      <c r="N101" s="69"/>
      <c r="O101" s="69">
        <v>4047993</v>
      </c>
      <c r="P101" s="69">
        <f>4035122.38+4047.99</f>
        <v>4039170.37</v>
      </c>
      <c r="Q101" s="119">
        <f t="shared" si="44"/>
        <v>4047993</v>
      </c>
      <c r="R101" s="119">
        <f t="shared" ref="R101:R102" si="54">M101</f>
        <v>0</v>
      </c>
      <c r="S101" s="70">
        <f t="shared" si="46"/>
        <v>0</v>
      </c>
      <c r="T101" s="119">
        <f t="shared" si="47"/>
        <v>4047993</v>
      </c>
      <c r="U101" s="70">
        <f t="shared" si="48"/>
        <v>4039170.37</v>
      </c>
      <c r="V101" s="70">
        <f t="shared" si="49"/>
        <v>4039170.37</v>
      </c>
      <c r="W101" s="119">
        <f t="shared" si="50"/>
        <v>4039170.37</v>
      </c>
      <c r="X101" s="122"/>
      <c r="Y101" s="122"/>
      <c r="Z101" s="84"/>
      <c r="AA101" s="84"/>
      <c r="AB101" s="84"/>
      <c r="AC101" s="84"/>
      <c r="AD101" s="84"/>
      <c r="AE101" s="84"/>
      <c r="AF101" s="69"/>
      <c r="AG101" s="69"/>
      <c r="AH101" s="69"/>
      <c r="AI101" s="84"/>
      <c r="AJ101" s="84"/>
      <c r="AK101" s="84"/>
      <c r="AL101" s="43"/>
      <c r="AM101" s="43"/>
      <c r="AN101" s="43"/>
      <c r="AO101" s="43"/>
      <c r="AP101" s="85"/>
      <c r="AQ101" s="85"/>
      <c r="AR101" s="51"/>
      <c r="AS101" s="51"/>
      <c r="AT101" s="51"/>
      <c r="AU101" s="51"/>
      <c r="AV101" s="51"/>
      <c r="AW101" s="51"/>
      <c r="AX101" s="51"/>
    </row>
    <row r="102" spans="1:50" s="53" customFormat="1" ht="75" hidden="1" customHeight="1" x14ac:dyDescent="0.25">
      <c r="A102" s="65"/>
      <c r="B102" s="66"/>
      <c r="C102" s="66"/>
      <c r="D102" s="124" t="s">
        <v>457</v>
      </c>
      <c r="E102" s="84" t="s">
        <v>59</v>
      </c>
      <c r="F102" s="84" t="s">
        <v>90</v>
      </c>
      <c r="G102" s="108"/>
      <c r="H102" s="108"/>
      <c r="I102" s="84"/>
      <c r="J102" s="69">
        <v>16744401</v>
      </c>
      <c r="K102" s="69"/>
      <c r="L102" s="69"/>
      <c r="M102" s="69"/>
      <c r="N102" s="69"/>
      <c r="O102" s="69">
        <v>0</v>
      </c>
      <c r="P102" s="69">
        <v>16744.400000000001</v>
      </c>
      <c r="Q102" s="119">
        <f t="shared" si="44"/>
        <v>16744401</v>
      </c>
      <c r="R102" s="119">
        <f t="shared" si="54"/>
        <v>0</v>
      </c>
      <c r="S102" s="70">
        <f t="shared" si="46"/>
        <v>0</v>
      </c>
      <c r="T102" s="119">
        <f t="shared" si="47"/>
        <v>0</v>
      </c>
      <c r="U102" s="70">
        <f t="shared" si="48"/>
        <v>16744.400000000001</v>
      </c>
      <c r="V102" s="70">
        <f t="shared" si="49"/>
        <v>16744.400000000001</v>
      </c>
      <c r="W102" s="119">
        <f t="shared" si="50"/>
        <v>16744.400000000001</v>
      </c>
      <c r="X102" s="122"/>
      <c r="Y102" s="122"/>
      <c r="Z102" s="84"/>
      <c r="AA102" s="84"/>
      <c r="AB102" s="84"/>
      <c r="AC102" s="84"/>
      <c r="AD102" s="84"/>
      <c r="AE102" s="84"/>
      <c r="AF102" s="69"/>
      <c r="AG102" s="69"/>
      <c r="AH102" s="69"/>
      <c r="AI102" s="84" t="s">
        <v>458</v>
      </c>
      <c r="AJ102" s="84"/>
      <c r="AK102" s="84"/>
      <c r="AL102" s="43"/>
      <c r="AM102" s="43"/>
      <c r="AN102" s="43"/>
      <c r="AO102" s="43"/>
      <c r="AP102" s="85"/>
      <c r="AQ102" s="85"/>
      <c r="AR102" s="91" t="s">
        <v>459</v>
      </c>
      <c r="AS102" s="51"/>
      <c r="AT102" s="51"/>
      <c r="AU102" s="51"/>
      <c r="AV102" s="51"/>
      <c r="AW102" s="51"/>
      <c r="AX102" s="51"/>
    </row>
    <row r="103" spans="1:50" s="53" customFormat="1" ht="45" hidden="1" customHeight="1" x14ac:dyDescent="0.25">
      <c r="A103" s="65"/>
      <c r="B103" s="66"/>
      <c r="C103" s="66"/>
      <c r="D103" s="124" t="s">
        <v>460</v>
      </c>
      <c r="E103" s="84"/>
      <c r="F103" s="84"/>
      <c r="G103" s="108"/>
      <c r="H103" s="108"/>
      <c r="I103" s="84"/>
      <c r="J103" s="69">
        <v>0</v>
      </c>
      <c r="K103" s="69"/>
      <c r="L103" s="69"/>
      <c r="M103" s="69">
        <v>621070.89999997616</v>
      </c>
      <c r="N103" s="69"/>
      <c r="O103" s="69"/>
      <c r="P103" s="69"/>
      <c r="Q103" s="119">
        <f t="shared" si="44"/>
        <v>0</v>
      </c>
      <c r="R103" s="119">
        <v>0</v>
      </c>
      <c r="S103" s="70">
        <v>0</v>
      </c>
      <c r="T103" s="119">
        <f t="shared" si="47"/>
        <v>0</v>
      </c>
      <c r="U103" s="70">
        <f t="shared" si="48"/>
        <v>0</v>
      </c>
      <c r="V103" s="70">
        <f t="shared" si="49"/>
        <v>0</v>
      </c>
      <c r="W103" s="119">
        <f t="shared" si="50"/>
        <v>0</v>
      </c>
      <c r="X103" s="122"/>
      <c r="Y103" s="122"/>
      <c r="Z103" s="84"/>
      <c r="AA103" s="84"/>
      <c r="AB103" s="84"/>
      <c r="AC103" s="84"/>
      <c r="AD103" s="84"/>
      <c r="AE103" s="84"/>
      <c r="AF103" s="69"/>
      <c r="AG103" s="69" t="s">
        <v>461</v>
      </c>
      <c r="AH103" s="69" t="s">
        <v>462</v>
      </c>
      <c r="AI103" s="84" t="s">
        <v>463</v>
      </c>
      <c r="AJ103" s="84"/>
      <c r="AK103" s="84"/>
      <c r="AL103" s="43"/>
      <c r="AM103" s="43"/>
      <c r="AN103" s="43"/>
      <c r="AO103" s="43"/>
      <c r="AP103" s="85"/>
      <c r="AQ103" s="85"/>
      <c r="AR103" s="51"/>
      <c r="AS103" s="51"/>
      <c r="AT103" s="51"/>
      <c r="AU103" s="51"/>
      <c r="AV103" s="51"/>
      <c r="AW103" s="51"/>
      <c r="AX103" s="51"/>
    </row>
    <row r="104" spans="1:50" s="53" customFormat="1" ht="60" hidden="1" customHeight="1" x14ac:dyDescent="0.25">
      <c r="A104" s="36" t="s">
        <v>56</v>
      </c>
      <c r="B104" s="38">
        <v>2014</v>
      </c>
      <c r="C104" s="38" t="s">
        <v>61</v>
      </c>
      <c r="D104" s="37" t="s">
        <v>464</v>
      </c>
      <c r="E104" s="38" t="s">
        <v>422</v>
      </c>
      <c r="F104" s="38" t="s">
        <v>90</v>
      </c>
      <c r="G104" s="90"/>
      <c r="H104" s="90"/>
      <c r="I104" s="84"/>
      <c r="J104" s="48">
        <v>10000000</v>
      </c>
      <c r="K104" s="48">
        <v>10000000</v>
      </c>
      <c r="L104" s="69"/>
      <c r="M104" s="69"/>
      <c r="N104" s="48">
        <v>10000000</v>
      </c>
      <c r="O104" s="48">
        <v>10000000</v>
      </c>
      <c r="P104" s="48">
        <f>9989807.08+10000</f>
        <v>9999807.0800000001</v>
      </c>
      <c r="Q104" s="43">
        <f t="shared" si="44"/>
        <v>10000000</v>
      </c>
      <c r="R104" s="43">
        <f t="shared" si="44"/>
        <v>10000000</v>
      </c>
      <c r="S104" s="44">
        <f t="shared" ref="S104:S111" si="55">R104</f>
        <v>10000000</v>
      </c>
      <c r="T104" s="43">
        <f t="shared" si="47"/>
        <v>10000000</v>
      </c>
      <c r="U104" s="44">
        <f t="shared" si="48"/>
        <v>9999807.0800000001</v>
      </c>
      <c r="V104" s="44">
        <f t="shared" si="49"/>
        <v>9999807.0800000001</v>
      </c>
      <c r="W104" s="43">
        <f t="shared" si="50"/>
        <v>9999807.0800000001</v>
      </c>
      <c r="X104" s="111">
        <v>1</v>
      </c>
      <c r="Y104" s="122">
        <f t="shared" ref="Y104:Y113" si="56">V104/O104</f>
        <v>0.99998070800000005</v>
      </c>
      <c r="Z104" s="38"/>
      <c r="AA104" s="38"/>
      <c r="AB104" s="38" t="s">
        <v>301</v>
      </c>
      <c r="AC104" s="38" t="s">
        <v>465</v>
      </c>
      <c r="AD104" s="38" t="s">
        <v>445</v>
      </c>
      <c r="AE104" s="38" t="s">
        <v>466</v>
      </c>
      <c r="AF104" s="48">
        <v>49975.08</v>
      </c>
      <c r="AG104" s="48"/>
      <c r="AH104" s="48">
        <v>75167.199999999997</v>
      </c>
      <c r="AI104" s="38" t="s">
        <v>467</v>
      </c>
      <c r="AJ104" s="50">
        <f>K104-O104</f>
        <v>0</v>
      </c>
      <c r="AK104" s="50">
        <f>O104-P104</f>
        <v>192.91999999992549</v>
      </c>
      <c r="AL104" s="43">
        <f>J104*0.001</f>
        <v>10000</v>
      </c>
      <c r="AM104" s="43"/>
      <c r="AN104" s="43"/>
      <c r="AO104" s="43"/>
      <c r="AP104" s="51" t="s">
        <v>67</v>
      </c>
      <c r="AQ104" s="51" t="s">
        <v>67</v>
      </c>
      <c r="AR104" s="91" t="s">
        <v>407</v>
      </c>
      <c r="AS104" s="51" t="s">
        <v>108</v>
      </c>
      <c r="AT104" s="51"/>
      <c r="AU104" s="51"/>
      <c r="AV104" s="51"/>
      <c r="AW104" s="51"/>
      <c r="AX104" s="51"/>
    </row>
    <row r="105" spans="1:50" s="53" customFormat="1" ht="44.25" hidden="1" customHeight="1" x14ac:dyDescent="0.25">
      <c r="A105" s="36" t="s">
        <v>56</v>
      </c>
      <c r="B105" s="38">
        <v>2014</v>
      </c>
      <c r="C105" s="38" t="s">
        <v>93</v>
      </c>
      <c r="D105" s="37" t="s">
        <v>468</v>
      </c>
      <c r="E105" s="38" t="s">
        <v>59</v>
      </c>
      <c r="F105" s="38" t="s">
        <v>93</v>
      </c>
      <c r="G105" s="90">
        <v>42020</v>
      </c>
      <c r="H105" s="90">
        <v>42200</v>
      </c>
      <c r="I105" s="84"/>
      <c r="J105" s="48">
        <v>27409850</v>
      </c>
      <c r="K105" s="48">
        <v>27409850</v>
      </c>
      <c r="L105" s="69"/>
      <c r="M105" s="69"/>
      <c r="N105" s="48">
        <v>27409850</v>
      </c>
      <c r="O105" s="48">
        <v>27251490</v>
      </c>
      <c r="P105" s="48">
        <v>20262792.16</v>
      </c>
      <c r="Q105" s="43">
        <f t="shared" si="44"/>
        <v>27409850</v>
      </c>
      <c r="R105" s="43">
        <f t="shared" si="44"/>
        <v>27409850</v>
      </c>
      <c r="S105" s="44">
        <f t="shared" si="55"/>
        <v>27409850</v>
      </c>
      <c r="T105" s="43">
        <f t="shared" si="47"/>
        <v>27251490</v>
      </c>
      <c r="U105" s="44">
        <f t="shared" si="48"/>
        <v>20262792.16</v>
      </c>
      <c r="V105" s="44">
        <f t="shared" si="49"/>
        <v>20262792.16</v>
      </c>
      <c r="W105" s="43">
        <f t="shared" si="50"/>
        <v>20262792.16</v>
      </c>
      <c r="X105" s="111">
        <v>1</v>
      </c>
      <c r="Y105" s="122">
        <f t="shared" si="56"/>
        <v>0.74354804673065589</v>
      </c>
      <c r="Z105" s="38"/>
      <c r="AA105" s="38"/>
      <c r="AB105" s="38" t="s">
        <v>469</v>
      </c>
      <c r="AC105" s="38" t="s">
        <v>470</v>
      </c>
      <c r="AD105" s="38" t="s">
        <v>471</v>
      </c>
      <c r="AE105" s="38" t="s">
        <v>472</v>
      </c>
      <c r="AF105" s="48">
        <v>969.55</v>
      </c>
      <c r="AG105" s="48"/>
      <c r="AH105" s="48">
        <v>17121680.890000001</v>
      </c>
      <c r="AI105" s="38" t="s">
        <v>473</v>
      </c>
      <c r="AJ105" s="50">
        <f>K105-O105</f>
        <v>158360</v>
      </c>
      <c r="AK105" s="50">
        <f>O105-P105</f>
        <v>6988697.8399999999</v>
      </c>
      <c r="AL105" s="43">
        <v>27409.85</v>
      </c>
      <c r="AM105" s="123" t="s">
        <v>474</v>
      </c>
      <c r="AN105" s="43"/>
      <c r="AO105" s="43"/>
      <c r="AP105" s="51" t="s">
        <v>67</v>
      </c>
      <c r="AQ105" s="51" t="s">
        <v>67</v>
      </c>
      <c r="AR105" s="91" t="s">
        <v>407</v>
      </c>
      <c r="AS105" s="51" t="s">
        <v>108</v>
      </c>
      <c r="AT105" s="51"/>
      <c r="AU105" s="51"/>
      <c r="AV105" s="51"/>
      <c r="AW105" s="51"/>
      <c r="AX105" s="51"/>
    </row>
    <row r="106" spans="1:50" s="53" customFormat="1" ht="44.25" hidden="1" customHeight="1" x14ac:dyDescent="0.25">
      <c r="A106" s="36" t="s">
        <v>56</v>
      </c>
      <c r="B106" s="38">
        <v>2014</v>
      </c>
      <c r="C106" s="38" t="s">
        <v>93</v>
      </c>
      <c r="D106" s="37" t="s">
        <v>475</v>
      </c>
      <c r="E106" s="38" t="s">
        <v>59</v>
      </c>
      <c r="F106" s="38" t="s">
        <v>93</v>
      </c>
      <c r="G106" s="90">
        <v>42020</v>
      </c>
      <c r="H106" s="90">
        <v>42200</v>
      </c>
      <c r="I106" s="84"/>
      <c r="J106" s="48">
        <v>15000000</v>
      </c>
      <c r="K106" s="48">
        <v>15000000</v>
      </c>
      <c r="L106" s="69"/>
      <c r="M106" s="69"/>
      <c r="N106" s="48">
        <v>15000000</v>
      </c>
      <c r="O106" s="48">
        <f>14985000+15000</f>
        <v>15000000</v>
      </c>
      <c r="P106" s="48">
        <f>14889394.76+15000</f>
        <v>14904394.76</v>
      </c>
      <c r="Q106" s="43">
        <f t="shared" ref="Q106:R137" si="57">J106</f>
        <v>15000000</v>
      </c>
      <c r="R106" s="43">
        <f t="shared" si="57"/>
        <v>15000000</v>
      </c>
      <c r="S106" s="44">
        <f t="shared" si="55"/>
        <v>15000000</v>
      </c>
      <c r="T106" s="43">
        <f t="shared" si="47"/>
        <v>15000000</v>
      </c>
      <c r="U106" s="44">
        <f t="shared" si="48"/>
        <v>14904394.76</v>
      </c>
      <c r="V106" s="44">
        <f t="shared" si="49"/>
        <v>14904394.76</v>
      </c>
      <c r="W106" s="43">
        <f t="shared" si="50"/>
        <v>14904394.76</v>
      </c>
      <c r="X106" s="111">
        <v>1</v>
      </c>
      <c r="Y106" s="122">
        <f t="shared" si="56"/>
        <v>0.99362631733333329</v>
      </c>
      <c r="Z106" s="38"/>
      <c r="AA106" s="38"/>
      <c r="AB106" s="38" t="s">
        <v>469</v>
      </c>
      <c r="AC106" s="38" t="s">
        <v>476</v>
      </c>
      <c r="AD106" s="38" t="s">
        <v>471</v>
      </c>
      <c r="AE106" s="38" t="s">
        <v>477</v>
      </c>
      <c r="AF106" s="48">
        <v>336.19</v>
      </c>
      <c r="AG106" s="48"/>
      <c r="AH106" s="48">
        <v>9308740.4499999993</v>
      </c>
      <c r="AI106" s="38" t="s">
        <v>478</v>
      </c>
      <c r="AJ106" s="50">
        <f t="shared" ref="AJ106:AJ111" si="58">K106-O106</f>
        <v>0</v>
      </c>
      <c r="AK106" s="50">
        <f t="shared" ref="AK106:AK111" si="59">O106-P106</f>
        <v>95605.240000000224</v>
      </c>
      <c r="AL106" s="43">
        <v>15000</v>
      </c>
      <c r="AM106" s="123" t="s">
        <v>479</v>
      </c>
      <c r="AN106" s="43"/>
      <c r="AO106" s="43"/>
      <c r="AP106" s="51" t="s">
        <v>67</v>
      </c>
      <c r="AQ106" s="51" t="s">
        <v>67</v>
      </c>
      <c r="AR106" s="91" t="s">
        <v>407</v>
      </c>
      <c r="AS106" s="51" t="s">
        <v>108</v>
      </c>
      <c r="AT106" s="51"/>
      <c r="AU106" s="51"/>
      <c r="AV106" s="51"/>
      <c r="AW106" s="51"/>
      <c r="AX106" s="51"/>
    </row>
    <row r="107" spans="1:50" s="53" customFormat="1" ht="47.25" hidden="1" customHeight="1" x14ac:dyDescent="0.25">
      <c r="A107" s="36" t="s">
        <v>56</v>
      </c>
      <c r="B107" s="38">
        <v>2014</v>
      </c>
      <c r="C107" s="38" t="s">
        <v>93</v>
      </c>
      <c r="D107" s="37" t="s">
        <v>480</v>
      </c>
      <c r="E107" s="38" t="s">
        <v>59</v>
      </c>
      <c r="F107" s="38" t="s">
        <v>93</v>
      </c>
      <c r="G107" s="90">
        <v>42020</v>
      </c>
      <c r="H107" s="90">
        <v>42185</v>
      </c>
      <c r="I107" s="84"/>
      <c r="J107" s="48">
        <v>19000000</v>
      </c>
      <c r="K107" s="48">
        <v>19000000</v>
      </c>
      <c r="L107" s="69"/>
      <c r="M107" s="69"/>
      <c r="N107" s="48">
        <v>19000000</v>
      </c>
      <c r="O107" s="48">
        <f>18897539.88+19000</f>
        <v>18916539.879999999</v>
      </c>
      <c r="P107" s="48">
        <f>18878579.36+19000</f>
        <v>18897579.359999999</v>
      </c>
      <c r="Q107" s="43">
        <f t="shared" si="57"/>
        <v>19000000</v>
      </c>
      <c r="R107" s="43">
        <f t="shared" si="57"/>
        <v>19000000</v>
      </c>
      <c r="S107" s="44">
        <f t="shared" si="55"/>
        <v>19000000</v>
      </c>
      <c r="T107" s="43">
        <f t="shared" si="47"/>
        <v>18916539.879999999</v>
      </c>
      <c r="U107" s="44">
        <f t="shared" si="48"/>
        <v>18897579.359999999</v>
      </c>
      <c r="V107" s="44">
        <f>P107</f>
        <v>18897579.359999999</v>
      </c>
      <c r="W107" s="43">
        <f t="shared" si="50"/>
        <v>18897579.359999999</v>
      </c>
      <c r="X107" s="111">
        <v>1</v>
      </c>
      <c r="Y107" s="122">
        <f t="shared" si="56"/>
        <v>0.99899767504415293</v>
      </c>
      <c r="Z107" s="38"/>
      <c r="AA107" s="38"/>
      <c r="AB107" s="38" t="s">
        <v>469</v>
      </c>
      <c r="AC107" s="38" t="s">
        <v>481</v>
      </c>
      <c r="AD107" s="38" t="s">
        <v>471</v>
      </c>
      <c r="AE107" s="38" t="s">
        <v>482</v>
      </c>
      <c r="AF107" s="48">
        <v>265.11</v>
      </c>
      <c r="AG107" s="48"/>
      <c r="AH107" s="48">
        <v>4914946.09</v>
      </c>
      <c r="AI107" s="38" t="s">
        <v>483</v>
      </c>
      <c r="AJ107" s="50">
        <f t="shared" si="58"/>
        <v>83460.120000001043</v>
      </c>
      <c r="AK107" s="50">
        <f t="shared" si="59"/>
        <v>18960.519999999553</v>
      </c>
      <c r="AL107" s="43">
        <v>19000</v>
      </c>
      <c r="AM107" s="123" t="s">
        <v>484</v>
      </c>
      <c r="AN107" s="43"/>
      <c r="AO107" s="43"/>
      <c r="AP107" s="51" t="s">
        <v>67</v>
      </c>
      <c r="AQ107" s="51" t="s">
        <v>67</v>
      </c>
      <c r="AR107" s="91" t="s">
        <v>407</v>
      </c>
      <c r="AS107" s="51" t="s">
        <v>108</v>
      </c>
      <c r="AT107" s="51"/>
      <c r="AU107" s="51"/>
      <c r="AV107" s="51"/>
      <c r="AW107" s="51"/>
      <c r="AX107" s="51"/>
    </row>
    <row r="108" spans="1:50" s="53" customFormat="1" ht="44.25" hidden="1" customHeight="1" x14ac:dyDescent="0.25">
      <c r="A108" s="36" t="s">
        <v>56</v>
      </c>
      <c r="B108" s="38">
        <v>2014</v>
      </c>
      <c r="C108" s="38" t="s">
        <v>73</v>
      </c>
      <c r="D108" s="37" t="s">
        <v>485</v>
      </c>
      <c r="E108" s="38" t="s">
        <v>59</v>
      </c>
      <c r="F108" s="38" t="s">
        <v>90</v>
      </c>
      <c r="G108" s="90"/>
      <c r="H108" s="90">
        <v>42272</v>
      </c>
      <c r="I108" s="84"/>
      <c r="J108" s="48">
        <v>8000000</v>
      </c>
      <c r="K108" s="48">
        <v>8000000</v>
      </c>
      <c r="L108" s="69"/>
      <c r="M108" s="69"/>
      <c r="N108" s="48">
        <v>8000000</v>
      </c>
      <c r="O108" s="48">
        <v>7999999.6600000001</v>
      </c>
      <c r="P108" s="48">
        <f>7819767.83</f>
        <v>7819767.8300000001</v>
      </c>
      <c r="Q108" s="43">
        <f t="shared" si="57"/>
        <v>8000000</v>
      </c>
      <c r="R108" s="43">
        <f t="shared" si="57"/>
        <v>8000000</v>
      </c>
      <c r="S108" s="44">
        <f t="shared" si="55"/>
        <v>8000000</v>
      </c>
      <c r="T108" s="43">
        <f t="shared" si="47"/>
        <v>7999999.6600000001</v>
      </c>
      <c r="U108" s="44">
        <f t="shared" si="48"/>
        <v>7819767.8300000001</v>
      </c>
      <c r="V108" s="44">
        <f t="shared" si="49"/>
        <v>7819767.8300000001</v>
      </c>
      <c r="W108" s="43">
        <f t="shared" si="50"/>
        <v>7819767.8300000001</v>
      </c>
      <c r="X108" s="111">
        <v>1</v>
      </c>
      <c r="Y108" s="122">
        <f t="shared" si="56"/>
        <v>0.97747102029251831</v>
      </c>
      <c r="Z108" s="38"/>
      <c r="AA108" s="38" t="s">
        <v>90</v>
      </c>
      <c r="AB108" s="38" t="s">
        <v>301</v>
      </c>
      <c r="AC108" s="38" t="s">
        <v>486</v>
      </c>
      <c r="AD108" s="38" t="s">
        <v>445</v>
      </c>
      <c r="AE108" s="38" t="s">
        <v>487</v>
      </c>
      <c r="AF108" s="48">
        <v>67774.42</v>
      </c>
      <c r="AG108" s="48"/>
      <c r="AH108" s="48">
        <v>3892166.42</v>
      </c>
      <c r="AI108" s="38" t="s">
        <v>488</v>
      </c>
      <c r="AJ108" s="50">
        <f t="shared" si="58"/>
        <v>0.33999999985098839</v>
      </c>
      <c r="AK108" s="50">
        <f>O108-P108</f>
        <v>180231.83000000007</v>
      </c>
      <c r="AL108" s="43">
        <f>J108*0.001</f>
        <v>8000</v>
      </c>
      <c r="AM108" s="43"/>
      <c r="AN108" s="43"/>
      <c r="AO108" s="43"/>
      <c r="AP108" s="51" t="s">
        <v>273</v>
      </c>
      <c r="AQ108" s="51" t="s">
        <v>67</v>
      </c>
      <c r="AR108" s="91" t="s">
        <v>407</v>
      </c>
      <c r="AS108" s="51" t="s">
        <v>108</v>
      </c>
      <c r="AT108" s="51"/>
      <c r="AU108" s="51"/>
      <c r="AV108" s="51"/>
      <c r="AW108" s="51"/>
      <c r="AX108" s="51"/>
    </row>
    <row r="109" spans="1:50" s="53" customFormat="1" ht="49.5" hidden="1" customHeight="1" x14ac:dyDescent="0.25">
      <c r="A109" s="36" t="s">
        <v>56</v>
      </c>
      <c r="B109" s="38">
        <v>2014</v>
      </c>
      <c r="C109" s="38" t="s">
        <v>73</v>
      </c>
      <c r="D109" s="37" t="s">
        <v>489</v>
      </c>
      <c r="E109" s="38" t="s">
        <v>59</v>
      </c>
      <c r="F109" s="38" t="s">
        <v>70</v>
      </c>
      <c r="G109" s="90">
        <v>42023</v>
      </c>
      <c r="H109" s="90">
        <v>42140</v>
      </c>
      <c r="I109" s="84"/>
      <c r="J109" s="48">
        <v>15000000</v>
      </c>
      <c r="K109" s="48">
        <v>15000000</v>
      </c>
      <c r="L109" s="69"/>
      <c r="M109" s="69"/>
      <c r="N109" s="48">
        <v>15000000</v>
      </c>
      <c r="O109" s="48">
        <f>14950000+15000</f>
        <v>14965000</v>
      </c>
      <c r="P109" s="48">
        <f>14950000+15000</f>
        <v>14965000</v>
      </c>
      <c r="Q109" s="43">
        <f t="shared" si="57"/>
        <v>15000000</v>
      </c>
      <c r="R109" s="43">
        <f t="shared" si="57"/>
        <v>15000000</v>
      </c>
      <c r="S109" s="44">
        <f t="shared" si="55"/>
        <v>15000000</v>
      </c>
      <c r="T109" s="43">
        <f t="shared" si="47"/>
        <v>14965000</v>
      </c>
      <c r="U109" s="44">
        <f t="shared" si="48"/>
        <v>14965000</v>
      </c>
      <c r="V109" s="44">
        <f t="shared" si="49"/>
        <v>14965000</v>
      </c>
      <c r="W109" s="43">
        <f t="shared" si="50"/>
        <v>14965000</v>
      </c>
      <c r="X109" s="111">
        <v>1</v>
      </c>
      <c r="Y109" s="122">
        <f t="shared" si="56"/>
        <v>1</v>
      </c>
      <c r="Z109" s="38"/>
      <c r="AA109" s="38"/>
      <c r="AB109" s="38" t="s">
        <v>74</v>
      </c>
      <c r="AC109" s="38" t="s">
        <v>490</v>
      </c>
      <c r="AD109" s="38" t="s">
        <v>491</v>
      </c>
      <c r="AE109" s="38" t="s">
        <v>492</v>
      </c>
      <c r="AF109" s="48">
        <v>174</v>
      </c>
      <c r="AG109" s="48"/>
      <c r="AH109" s="48">
        <v>5035113.38</v>
      </c>
      <c r="AI109" s="38" t="s">
        <v>493</v>
      </c>
      <c r="AJ109" s="50">
        <f t="shared" si="58"/>
        <v>35000</v>
      </c>
      <c r="AK109" s="50">
        <f t="shared" si="59"/>
        <v>0</v>
      </c>
      <c r="AL109" s="43">
        <v>15000</v>
      </c>
      <c r="AM109" s="123" t="s">
        <v>494</v>
      </c>
      <c r="AN109" s="126"/>
      <c r="AO109" s="126"/>
      <c r="AP109" s="51" t="s">
        <v>67</v>
      </c>
      <c r="AQ109" s="51" t="s">
        <v>67</v>
      </c>
      <c r="AR109" s="91" t="s">
        <v>407</v>
      </c>
      <c r="AS109" s="51" t="s">
        <v>108</v>
      </c>
      <c r="AT109" s="51" t="s">
        <v>69</v>
      </c>
      <c r="AU109" s="51" t="s">
        <v>69</v>
      </c>
      <c r="AV109" s="51"/>
      <c r="AW109" s="51" t="s">
        <v>69</v>
      </c>
      <c r="AX109" s="51" t="s">
        <v>69</v>
      </c>
    </row>
    <row r="110" spans="1:50" s="53" customFormat="1" ht="48.75" hidden="1" customHeight="1" x14ac:dyDescent="0.25">
      <c r="A110" s="36" t="s">
        <v>56</v>
      </c>
      <c r="B110" s="38">
        <v>2014</v>
      </c>
      <c r="C110" s="38" t="s">
        <v>73</v>
      </c>
      <c r="D110" s="37" t="s">
        <v>495</v>
      </c>
      <c r="E110" s="38" t="s">
        <v>59</v>
      </c>
      <c r="F110" s="38" t="s">
        <v>70</v>
      </c>
      <c r="G110" s="90">
        <v>42009</v>
      </c>
      <c r="H110" s="90">
        <v>42098</v>
      </c>
      <c r="I110" s="84"/>
      <c r="J110" s="48">
        <v>6000000</v>
      </c>
      <c r="K110" s="48">
        <v>6000000</v>
      </c>
      <c r="L110" s="69"/>
      <c r="M110" s="69"/>
      <c r="N110" s="48">
        <v>6000000</v>
      </c>
      <c r="O110" s="48">
        <f>5994000+6000</f>
        <v>6000000</v>
      </c>
      <c r="P110" s="48">
        <f>5994000+6000</f>
        <v>6000000</v>
      </c>
      <c r="Q110" s="43">
        <f t="shared" si="57"/>
        <v>6000000</v>
      </c>
      <c r="R110" s="43">
        <f t="shared" si="57"/>
        <v>6000000</v>
      </c>
      <c r="S110" s="44">
        <f t="shared" si="55"/>
        <v>6000000</v>
      </c>
      <c r="T110" s="43">
        <f t="shared" si="47"/>
        <v>6000000</v>
      </c>
      <c r="U110" s="44">
        <f t="shared" si="48"/>
        <v>6000000</v>
      </c>
      <c r="V110" s="44">
        <f t="shared" si="49"/>
        <v>6000000</v>
      </c>
      <c r="W110" s="43">
        <f t="shared" si="50"/>
        <v>6000000</v>
      </c>
      <c r="X110" s="111">
        <v>1</v>
      </c>
      <c r="Y110" s="122">
        <f t="shared" si="56"/>
        <v>1</v>
      </c>
      <c r="Z110" s="38"/>
      <c r="AA110" s="38"/>
      <c r="AB110" s="38" t="s">
        <v>74</v>
      </c>
      <c r="AC110" s="38" t="s">
        <v>496</v>
      </c>
      <c r="AD110" s="38" t="s">
        <v>491</v>
      </c>
      <c r="AE110" s="38" t="s">
        <v>497</v>
      </c>
      <c r="AF110" s="48">
        <v>2.58</v>
      </c>
      <c r="AG110" s="48"/>
      <c r="AH110" s="48">
        <v>904478.53</v>
      </c>
      <c r="AI110" s="38" t="s">
        <v>498</v>
      </c>
      <c r="AJ110" s="50">
        <f t="shared" si="58"/>
        <v>0</v>
      </c>
      <c r="AK110" s="50">
        <f t="shared" si="59"/>
        <v>0</v>
      </c>
      <c r="AL110" s="43">
        <v>6000</v>
      </c>
      <c r="AM110" s="123" t="s">
        <v>499</v>
      </c>
      <c r="AN110" s="43"/>
      <c r="AO110" s="43"/>
      <c r="AP110" s="51" t="s">
        <v>67</v>
      </c>
      <c r="AQ110" s="51" t="s">
        <v>67</v>
      </c>
      <c r="AR110" s="51" t="s">
        <v>68</v>
      </c>
      <c r="AS110" s="51"/>
      <c r="AT110" s="51" t="s">
        <v>69</v>
      </c>
      <c r="AU110" s="51" t="s">
        <v>69</v>
      </c>
      <c r="AV110" s="51"/>
      <c r="AW110" s="51"/>
      <c r="AX110" s="51"/>
    </row>
    <row r="111" spans="1:50" s="53" customFormat="1" ht="45" hidden="1" customHeight="1" x14ac:dyDescent="0.25">
      <c r="A111" s="54" t="s">
        <v>56</v>
      </c>
      <c r="B111" s="55">
        <v>2014</v>
      </c>
      <c r="C111" s="55" t="s">
        <v>73</v>
      </c>
      <c r="D111" s="37" t="s">
        <v>500</v>
      </c>
      <c r="E111" s="38"/>
      <c r="F111" s="38" t="s">
        <v>70</v>
      </c>
      <c r="G111" s="90">
        <v>42009</v>
      </c>
      <c r="H111" s="90">
        <v>42098</v>
      </c>
      <c r="I111" s="84"/>
      <c r="J111" s="48">
        <f>J112+J113</f>
        <v>6000000</v>
      </c>
      <c r="K111" s="48">
        <f>K112+K113</f>
        <v>6000000</v>
      </c>
      <c r="L111" s="69"/>
      <c r="M111" s="69"/>
      <c r="N111" s="48">
        <v>6000000</v>
      </c>
      <c r="O111" s="48">
        <f>O112+O113+6000</f>
        <v>5996759.8599999994</v>
      </c>
      <c r="P111" s="48">
        <f>P112+P113+6000</f>
        <v>5996759.8600000003</v>
      </c>
      <c r="Q111" s="43">
        <f t="shared" si="57"/>
        <v>6000000</v>
      </c>
      <c r="R111" s="43">
        <f t="shared" si="57"/>
        <v>6000000</v>
      </c>
      <c r="S111" s="44">
        <f t="shared" si="55"/>
        <v>6000000</v>
      </c>
      <c r="T111" s="43">
        <f t="shared" si="47"/>
        <v>5996759.8599999994</v>
      </c>
      <c r="U111" s="44">
        <f t="shared" si="48"/>
        <v>5996759.8600000003</v>
      </c>
      <c r="V111" s="44">
        <f t="shared" si="49"/>
        <v>5996759.8600000003</v>
      </c>
      <c r="W111" s="43">
        <f t="shared" si="50"/>
        <v>5996759.8600000003</v>
      </c>
      <c r="X111" s="111">
        <v>1</v>
      </c>
      <c r="Y111" s="122">
        <f t="shared" si="56"/>
        <v>1.0000000000000002</v>
      </c>
      <c r="Z111" s="38"/>
      <c r="AA111" s="38"/>
      <c r="AB111" s="38" t="s">
        <v>74</v>
      </c>
      <c r="AC111" s="38" t="s">
        <v>501</v>
      </c>
      <c r="AD111" s="38" t="s">
        <v>491</v>
      </c>
      <c r="AE111" s="38" t="s">
        <v>502</v>
      </c>
      <c r="AF111" s="48">
        <v>8.8000000000000007</v>
      </c>
      <c r="AG111" s="48"/>
      <c r="AH111" s="48">
        <v>1789785.28</v>
      </c>
      <c r="AI111" s="38" t="s">
        <v>493</v>
      </c>
      <c r="AJ111" s="50">
        <f t="shared" si="58"/>
        <v>3240.140000000596</v>
      </c>
      <c r="AK111" s="50">
        <f t="shared" si="59"/>
        <v>0</v>
      </c>
      <c r="AL111" s="43">
        <v>6000</v>
      </c>
      <c r="AM111" s="123" t="s">
        <v>503</v>
      </c>
      <c r="AN111" s="43"/>
      <c r="AO111" s="43"/>
      <c r="AP111" s="51" t="s">
        <v>67</v>
      </c>
      <c r="AQ111" s="51" t="s">
        <v>67</v>
      </c>
      <c r="AR111" s="51" t="s">
        <v>68</v>
      </c>
      <c r="AS111" s="51"/>
      <c r="AT111" s="51" t="s">
        <v>69</v>
      </c>
      <c r="AU111" s="51" t="s">
        <v>69</v>
      </c>
      <c r="AV111" s="51"/>
      <c r="AW111" s="51"/>
      <c r="AX111" s="51"/>
    </row>
    <row r="112" spans="1:50" s="53" customFormat="1" ht="30" hidden="1" customHeight="1" x14ac:dyDescent="0.25">
      <c r="A112" s="127"/>
      <c r="B112" s="66"/>
      <c r="C112" s="66"/>
      <c r="D112" s="124" t="s">
        <v>504</v>
      </c>
      <c r="E112" s="84" t="s">
        <v>59</v>
      </c>
      <c r="F112" s="38" t="s">
        <v>70</v>
      </c>
      <c r="G112" s="108">
        <v>42009</v>
      </c>
      <c r="H112" s="108">
        <v>42098</v>
      </c>
      <c r="I112" s="84"/>
      <c r="J112" s="69">
        <v>5199996.54</v>
      </c>
      <c r="K112" s="69">
        <v>5199996.54</v>
      </c>
      <c r="L112" s="69"/>
      <c r="M112" s="69"/>
      <c r="N112" s="70">
        <v>5199996.54</v>
      </c>
      <c r="O112" s="69">
        <f>4276732.06+918064.48</f>
        <v>5194796.5399999991</v>
      </c>
      <c r="P112" s="69">
        <v>5194796.54</v>
      </c>
      <c r="Q112" s="119">
        <f t="shared" si="57"/>
        <v>5199996.54</v>
      </c>
      <c r="R112" s="119">
        <f>Q112</f>
        <v>5199996.54</v>
      </c>
      <c r="S112" s="70">
        <f>N112</f>
        <v>5199996.54</v>
      </c>
      <c r="T112" s="119">
        <f t="shared" si="47"/>
        <v>5194796.5399999991</v>
      </c>
      <c r="U112" s="70">
        <f t="shared" si="48"/>
        <v>5194796.54</v>
      </c>
      <c r="V112" s="70">
        <f t="shared" si="49"/>
        <v>5194796.54</v>
      </c>
      <c r="W112" s="119">
        <f t="shared" si="50"/>
        <v>5194796.54</v>
      </c>
      <c r="X112" s="122">
        <v>1</v>
      </c>
      <c r="Y112" s="122">
        <f t="shared" si="56"/>
        <v>1.0000000000000002</v>
      </c>
      <c r="Z112" s="84"/>
      <c r="AA112" s="84"/>
      <c r="AB112" s="84"/>
      <c r="AC112" s="84"/>
      <c r="AD112" s="84"/>
      <c r="AE112" s="84"/>
      <c r="AF112" s="69"/>
      <c r="AG112" s="69"/>
      <c r="AH112" s="69">
        <v>2500411.5399999996</v>
      </c>
      <c r="AI112" s="84"/>
      <c r="AJ112" s="84"/>
      <c r="AK112" s="84"/>
      <c r="AL112" s="43"/>
      <c r="AM112" s="43"/>
      <c r="AN112" s="43"/>
      <c r="AO112" s="43"/>
      <c r="AP112" s="85"/>
      <c r="AQ112" s="85"/>
      <c r="AR112" s="51"/>
      <c r="AS112" s="51"/>
      <c r="AT112" s="51" t="s">
        <v>69</v>
      </c>
      <c r="AU112" s="51" t="s">
        <v>69</v>
      </c>
      <c r="AV112" s="51"/>
      <c r="AW112" s="51"/>
      <c r="AX112" s="51"/>
    </row>
    <row r="113" spans="1:51" s="53" customFormat="1" ht="45" hidden="1" customHeight="1" x14ac:dyDescent="0.25">
      <c r="A113" s="127"/>
      <c r="B113" s="66"/>
      <c r="C113" s="66"/>
      <c r="D113" s="124" t="s">
        <v>505</v>
      </c>
      <c r="E113" s="84" t="s">
        <v>89</v>
      </c>
      <c r="F113" s="38" t="s">
        <v>70</v>
      </c>
      <c r="G113" s="108">
        <v>42009</v>
      </c>
      <c r="H113" s="108">
        <v>42073</v>
      </c>
      <c r="I113" s="84"/>
      <c r="J113" s="69">
        <v>800003.46</v>
      </c>
      <c r="K113" s="69">
        <v>800003.46</v>
      </c>
      <c r="L113" s="69"/>
      <c r="M113" s="69"/>
      <c r="N113" s="70">
        <v>800003.46</v>
      </c>
      <c r="O113" s="69">
        <v>795963.32</v>
      </c>
      <c r="P113" s="69">
        <v>795963.32</v>
      </c>
      <c r="Q113" s="119">
        <f t="shared" si="57"/>
        <v>800003.46</v>
      </c>
      <c r="R113" s="119">
        <f>Q113</f>
        <v>800003.46</v>
      </c>
      <c r="S113" s="70">
        <f>N113</f>
        <v>800003.46</v>
      </c>
      <c r="T113" s="119">
        <f t="shared" si="47"/>
        <v>795963.32</v>
      </c>
      <c r="U113" s="70">
        <f t="shared" si="48"/>
        <v>795963.32</v>
      </c>
      <c r="V113" s="70">
        <f t="shared" si="49"/>
        <v>795963.32</v>
      </c>
      <c r="W113" s="119">
        <f t="shared" si="50"/>
        <v>795963.32</v>
      </c>
      <c r="X113" s="122">
        <v>1</v>
      </c>
      <c r="Y113" s="122">
        <f t="shared" si="56"/>
        <v>1</v>
      </c>
      <c r="Z113" s="84"/>
      <c r="AA113" s="84"/>
      <c r="AB113" s="84"/>
      <c r="AC113" s="84"/>
      <c r="AD113" s="84"/>
      <c r="AE113" s="84"/>
      <c r="AF113" s="69"/>
      <c r="AG113" s="69"/>
      <c r="AH113" s="69">
        <v>343615.22999999992</v>
      </c>
      <c r="AI113" s="84"/>
      <c r="AJ113" s="84"/>
      <c r="AK113" s="84"/>
      <c r="AL113" s="43"/>
      <c r="AM113" s="43"/>
      <c r="AN113" s="43"/>
      <c r="AO113" s="43"/>
      <c r="AP113" s="85"/>
      <c r="AQ113" s="85"/>
      <c r="AR113" s="51"/>
      <c r="AS113" s="51"/>
      <c r="AT113" s="51" t="s">
        <v>69</v>
      </c>
      <c r="AU113" s="51" t="s">
        <v>69</v>
      </c>
      <c r="AV113" s="51"/>
      <c r="AW113" s="51"/>
      <c r="AX113" s="51"/>
    </row>
    <row r="114" spans="1:51" s="53" customFormat="1" ht="45" hidden="1" customHeight="1" x14ac:dyDescent="0.25">
      <c r="A114" s="36" t="s">
        <v>56</v>
      </c>
      <c r="B114" s="38">
        <v>2014</v>
      </c>
      <c r="C114" s="38" t="s">
        <v>73</v>
      </c>
      <c r="D114" s="37" t="s">
        <v>506</v>
      </c>
      <c r="E114" s="38" t="s">
        <v>59</v>
      </c>
      <c r="F114" s="38" t="s">
        <v>70</v>
      </c>
      <c r="G114" s="90">
        <v>42009</v>
      </c>
      <c r="H114" s="90">
        <v>42177</v>
      </c>
      <c r="I114" s="84"/>
      <c r="J114" s="48">
        <v>12000000</v>
      </c>
      <c r="K114" s="48">
        <v>12000000</v>
      </c>
      <c r="L114" s="69"/>
      <c r="M114" s="69"/>
      <c r="N114" s="48">
        <v>12000000</v>
      </c>
      <c r="O114" s="48">
        <f>11368256.05+619743.95+12000</f>
        <v>12000000</v>
      </c>
      <c r="P114" s="48">
        <f>11368256.05+619743.95+12000</f>
        <v>12000000</v>
      </c>
      <c r="Q114" s="43">
        <f t="shared" si="57"/>
        <v>12000000</v>
      </c>
      <c r="R114" s="43">
        <f>K114</f>
        <v>12000000</v>
      </c>
      <c r="S114" s="44">
        <f t="shared" ref="S114" si="60">R114</f>
        <v>12000000</v>
      </c>
      <c r="T114" s="43">
        <f t="shared" si="47"/>
        <v>12000000</v>
      </c>
      <c r="U114" s="44">
        <f t="shared" si="48"/>
        <v>12000000</v>
      </c>
      <c r="V114" s="44">
        <f t="shared" si="49"/>
        <v>12000000</v>
      </c>
      <c r="W114" s="43">
        <f t="shared" si="50"/>
        <v>12000000</v>
      </c>
      <c r="X114" s="111">
        <v>1</v>
      </c>
      <c r="Y114" s="111">
        <v>1</v>
      </c>
      <c r="Z114" s="38"/>
      <c r="AA114" s="38"/>
      <c r="AB114" s="38" t="s">
        <v>74</v>
      </c>
      <c r="AC114" s="38" t="s">
        <v>507</v>
      </c>
      <c r="AD114" s="38" t="s">
        <v>491</v>
      </c>
      <c r="AE114" s="38" t="s">
        <v>508</v>
      </c>
      <c r="AF114" s="48">
        <v>31.14</v>
      </c>
      <c r="AG114" s="48"/>
      <c r="AH114" s="48">
        <v>3935690.76</v>
      </c>
      <c r="AI114" s="38" t="s">
        <v>493</v>
      </c>
      <c r="AJ114" s="50">
        <f>K114-O114</f>
        <v>0</v>
      </c>
      <c r="AK114" s="50">
        <f>O114-P114</f>
        <v>0</v>
      </c>
      <c r="AL114" s="43">
        <v>12000</v>
      </c>
      <c r="AM114" s="123" t="s">
        <v>509</v>
      </c>
      <c r="AN114" s="43"/>
      <c r="AO114" s="43"/>
      <c r="AP114" s="51" t="s">
        <v>67</v>
      </c>
      <c r="AQ114" s="51" t="s">
        <v>67</v>
      </c>
      <c r="AR114" s="51" t="s">
        <v>68</v>
      </c>
      <c r="AS114" s="51"/>
      <c r="AT114" s="51" t="s">
        <v>69</v>
      </c>
      <c r="AU114" s="51" t="s">
        <v>69</v>
      </c>
      <c r="AV114" s="51"/>
      <c r="AW114" s="51"/>
      <c r="AX114" s="51"/>
    </row>
    <row r="115" spans="1:51" s="53" customFormat="1" ht="33.75" hidden="1" customHeight="1" x14ac:dyDescent="0.25">
      <c r="A115" s="54" t="s">
        <v>56</v>
      </c>
      <c r="B115" s="55">
        <v>2014</v>
      </c>
      <c r="C115" s="55" t="s">
        <v>347</v>
      </c>
      <c r="D115" s="37" t="s">
        <v>510</v>
      </c>
      <c r="E115" s="38" t="s">
        <v>59</v>
      </c>
      <c r="F115" s="38" t="s">
        <v>511</v>
      </c>
      <c r="G115" s="90"/>
      <c r="H115" s="90"/>
      <c r="I115" s="84"/>
      <c r="J115" s="48">
        <f>J116+J117</f>
        <v>45400000</v>
      </c>
      <c r="K115" s="48">
        <f>K116+K117</f>
        <v>45400000</v>
      </c>
      <c r="L115" s="69"/>
      <c r="M115" s="69"/>
      <c r="N115" s="48">
        <f>N116+N117</f>
        <v>15330100</v>
      </c>
      <c r="O115" s="48">
        <f>O116+O117</f>
        <v>33928121.239999995</v>
      </c>
      <c r="P115" s="48">
        <f>P116+P117</f>
        <v>27592574.300000001</v>
      </c>
      <c r="Q115" s="43">
        <f t="shared" si="57"/>
        <v>45400000</v>
      </c>
      <c r="R115" s="43">
        <f>K115</f>
        <v>45400000</v>
      </c>
      <c r="S115" s="44">
        <f>R115</f>
        <v>45400000</v>
      </c>
      <c r="T115" s="43">
        <f t="shared" si="47"/>
        <v>33928121.239999995</v>
      </c>
      <c r="U115" s="44">
        <f t="shared" si="48"/>
        <v>27592574.300000001</v>
      </c>
      <c r="V115" s="44">
        <f t="shared" si="49"/>
        <v>27592574.300000001</v>
      </c>
      <c r="W115" s="43">
        <f t="shared" si="50"/>
        <v>27592574.300000001</v>
      </c>
      <c r="X115" s="111">
        <f>AVERAGE(X116:X117)</f>
        <v>0.76970145833333337</v>
      </c>
      <c r="Y115" s="122">
        <f t="shared" ref="Y115:Y128" si="61">W115/T115</f>
        <v>0.81326561246395745</v>
      </c>
      <c r="Z115" s="38"/>
      <c r="AA115" s="38"/>
      <c r="AB115" s="38"/>
      <c r="AC115" s="38"/>
      <c r="AD115" s="38"/>
      <c r="AE115" s="38"/>
      <c r="AF115" s="48"/>
      <c r="AG115" s="48"/>
      <c r="AH115" s="48"/>
      <c r="AI115" s="38"/>
      <c r="AJ115" s="50">
        <f>K115-O115</f>
        <v>11471878.760000005</v>
      </c>
      <c r="AK115" s="50">
        <f>O115-P115</f>
        <v>6335546.9399999939</v>
      </c>
      <c r="AL115" s="43"/>
      <c r="AM115" s="123"/>
      <c r="AN115" s="43"/>
      <c r="AO115" s="43"/>
      <c r="AP115" s="51" t="s">
        <v>273</v>
      </c>
      <c r="AQ115" s="51" t="s">
        <v>273</v>
      </c>
      <c r="AR115" s="91" t="s">
        <v>443</v>
      </c>
      <c r="AS115" s="51" t="s">
        <v>90</v>
      </c>
      <c r="AT115" s="51"/>
      <c r="AU115" s="51"/>
      <c r="AV115" s="51"/>
      <c r="AW115" s="51"/>
      <c r="AX115" s="51"/>
    </row>
    <row r="116" spans="1:51" s="53" customFormat="1" ht="60" hidden="1" x14ac:dyDescent="0.25">
      <c r="A116" s="65"/>
      <c r="B116" s="66"/>
      <c r="C116" s="66"/>
      <c r="D116" s="124" t="s">
        <v>512</v>
      </c>
      <c r="E116" s="84" t="s">
        <v>422</v>
      </c>
      <c r="F116" s="84" t="s">
        <v>167</v>
      </c>
      <c r="G116" s="108"/>
      <c r="H116" s="108"/>
      <c r="I116" s="84"/>
      <c r="J116" s="69">
        <v>2400000</v>
      </c>
      <c r="K116" s="69">
        <v>2400000</v>
      </c>
      <c r="L116" s="69"/>
      <c r="M116" s="69"/>
      <c r="N116" s="69">
        <v>2400000</v>
      </c>
      <c r="O116" s="69">
        <v>2400000</v>
      </c>
      <c r="P116" s="69">
        <f>1532167+2400</f>
        <v>1534567</v>
      </c>
      <c r="Q116" s="119">
        <f t="shared" si="57"/>
        <v>2400000</v>
      </c>
      <c r="R116" s="119">
        <f t="shared" si="57"/>
        <v>2400000</v>
      </c>
      <c r="S116" s="70">
        <f t="shared" ref="S116" si="62">N116</f>
        <v>2400000</v>
      </c>
      <c r="T116" s="119">
        <f t="shared" si="47"/>
        <v>2400000</v>
      </c>
      <c r="U116" s="70">
        <f t="shared" si="48"/>
        <v>1534567</v>
      </c>
      <c r="V116" s="70">
        <f t="shared" si="49"/>
        <v>1534567</v>
      </c>
      <c r="W116" s="119">
        <f t="shared" si="50"/>
        <v>1534567</v>
      </c>
      <c r="X116" s="122">
        <f>W116/T116</f>
        <v>0.63940291666666671</v>
      </c>
      <c r="Y116" s="122">
        <f t="shared" si="61"/>
        <v>0.63940291666666671</v>
      </c>
      <c r="Z116" s="84"/>
      <c r="AA116" s="84"/>
      <c r="AB116" s="84" t="s">
        <v>513</v>
      </c>
      <c r="AC116" s="84">
        <v>90000388040</v>
      </c>
      <c r="AD116" s="84" t="s">
        <v>491</v>
      </c>
      <c r="AE116" s="84" t="s">
        <v>514</v>
      </c>
      <c r="AF116" s="69">
        <v>104.9</v>
      </c>
      <c r="AG116" s="69"/>
      <c r="AH116" s="69">
        <v>1000104.9</v>
      </c>
      <c r="AI116" s="84"/>
      <c r="AJ116" s="84"/>
      <c r="AK116" s="84"/>
      <c r="AL116" s="43">
        <v>2400</v>
      </c>
      <c r="AM116" s="123" t="s">
        <v>515</v>
      </c>
      <c r="AN116" s="126"/>
      <c r="AO116" s="126"/>
      <c r="AP116" s="85"/>
      <c r="AQ116" s="85"/>
      <c r="AR116" s="128">
        <f>J116*0.001</f>
        <v>2400</v>
      </c>
      <c r="AS116" s="51"/>
      <c r="AT116" s="51"/>
      <c r="AU116" s="51"/>
      <c r="AV116" s="51"/>
      <c r="AW116" s="51"/>
      <c r="AX116" s="51"/>
    </row>
    <row r="117" spans="1:51" s="53" customFormat="1" ht="45" hidden="1" customHeight="1" x14ac:dyDescent="0.25">
      <c r="A117" s="65"/>
      <c r="B117" s="66"/>
      <c r="C117" s="66"/>
      <c r="D117" s="124" t="s">
        <v>510</v>
      </c>
      <c r="E117" s="84" t="s">
        <v>59</v>
      </c>
      <c r="F117" s="84" t="s">
        <v>90</v>
      </c>
      <c r="G117" s="108">
        <v>42156</v>
      </c>
      <c r="H117" s="108">
        <v>42335</v>
      </c>
      <c r="I117" s="84"/>
      <c r="J117" s="69">
        <v>43000000</v>
      </c>
      <c r="K117" s="69">
        <v>43000000</v>
      </c>
      <c r="L117" s="69"/>
      <c r="M117" s="69"/>
      <c r="N117" s="69">
        <v>12930100</v>
      </c>
      <c r="O117" s="69">
        <v>31528121.239999998</v>
      </c>
      <c r="P117" s="69">
        <v>26058007.300000001</v>
      </c>
      <c r="Q117" s="119">
        <f t="shared" si="57"/>
        <v>43000000</v>
      </c>
      <c r="R117" s="119">
        <f t="shared" si="57"/>
        <v>43000000</v>
      </c>
      <c r="S117" s="70">
        <f>R117</f>
        <v>43000000</v>
      </c>
      <c r="T117" s="119">
        <f t="shared" si="47"/>
        <v>31528121.239999998</v>
      </c>
      <c r="U117" s="70">
        <f t="shared" si="48"/>
        <v>26058007.300000001</v>
      </c>
      <c r="V117" s="70">
        <f t="shared" si="49"/>
        <v>26058007.300000001</v>
      </c>
      <c r="W117" s="119">
        <f t="shared" si="50"/>
        <v>26058007.300000001</v>
      </c>
      <c r="X117" s="122">
        <v>0.9</v>
      </c>
      <c r="Y117" s="122">
        <f t="shared" si="61"/>
        <v>0.82650047878336574</v>
      </c>
      <c r="Z117" s="84"/>
      <c r="AA117" s="84" t="s">
        <v>90</v>
      </c>
      <c r="AB117" s="84" t="s">
        <v>301</v>
      </c>
      <c r="AC117" s="84" t="s">
        <v>516</v>
      </c>
      <c r="AD117" s="84" t="s">
        <v>445</v>
      </c>
      <c r="AE117" s="84" t="s">
        <v>517</v>
      </c>
      <c r="AF117" s="69">
        <v>505680.82</v>
      </c>
      <c r="AG117" s="69"/>
      <c r="AH117" s="69">
        <v>31772302.260000002</v>
      </c>
      <c r="AI117" s="84" t="s">
        <v>518</v>
      </c>
      <c r="AJ117" s="84"/>
      <c r="AK117" s="84"/>
      <c r="AL117" s="43"/>
      <c r="AM117" s="43"/>
      <c r="AN117" s="43"/>
      <c r="AO117" s="43"/>
      <c r="AP117" s="85"/>
      <c r="AQ117" s="85"/>
      <c r="AR117" s="51"/>
      <c r="AS117" s="51"/>
      <c r="AT117" s="51"/>
      <c r="AU117" s="51"/>
      <c r="AV117" s="51"/>
      <c r="AW117" s="51"/>
      <c r="AX117" s="51"/>
    </row>
    <row r="118" spans="1:51" s="53" customFormat="1" ht="45" hidden="1" customHeight="1" x14ac:dyDescent="0.25">
      <c r="A118" s="54" t="s">
        <v>56</v>
      </c>
      <c r="B118" s="55">
        <v>2014</v>
      </c>
      <c r="C118" s="55" t="s">
        <v>347</v>
      </c>
      <c r="D118" s="37" t="s">
        <v>519</v>
      </c>
      <c r="E118" s="38"/>
      <c r="F118" s="84" t="s">
        <v>167</v>
      </c>
      <c r="G118" s="90"/>
      <c r="H118" s="90"/>
      <c r="I118" s="84"/>
      <c r="J118" s="48">
        <v>14000000</v>
      </c>
      <c r="K118" s="48">
        <v>14000000</v>
      </c>
      <c r="L118" s="69"/>
      <c r="M118" s="69"/>
      <c r="N118" s="48">
        <v>12600000</v>
      </c>
      <c r="O118" s="48">
        <f>O119+O120+14000</f>
        <v>13510318.42</v>
      </c>
      <c r="P118" s="48">
        <f>P119+P120+14000</f>
        <v>12279806.42</v>
      </c>
      <c r="Q118" s="43">
        <f t="shared" si="57"/>
        <v>14000000</v>
      </c>
      <c r="R118" s="43">
        <f>K118</f>
        <v>14000000</v>
      </c>
      <c r="S118" s="44">
        <v>14000000</v>
      </c>
      <c r="T118" s="43">
        <f t="shared" si="47"/>
        <v>13510318.42</v>
      </c>
      <c r="U118" s="43">
        <f t="shared" si="48"/>
        <v>12279806.42</v>
      </c>
      <c r="V118" s="43">
        <f>P118</f>
        <v>12279806.42</v>
      </c>
      <c r="W118" s="43">
        <f t="shared" si="50"/>
        <v>12279806.42</v>
      </c>
      <c r="X118" s="111">
        <v>0.95</v>
      </c>
      <c r="Y118" s="122">
        <f t="shared" si="61"/>
        <v>0.90892057746185972</v>
      </c>
      <c r="Z118" s="38"/>
      <c r="AA118" s="38"/>
      <c r="AB118" s="38" t="s">
        <v>513</v>
      </c>
      <c r="AC118" s="38" t="s">
        <v>520</v>
      </c>
      <c r="AD118" s="38" t="s">
        <v>491</v>
      </c>
      <c r="AE118" s="38" t="s">
        <v>521</v>
      </c>
      <c r="AF118" s="48">
        <v>553.27</v>
      </c>
      <c r="AG118" s="48"/>
      <c r="AH118" s="48">
        <v>8518595.1699999999</v>
      </c>
      <c r="AI118" s="38"/>
      <c r="AJ118" s="50">
        <f>K118-O118</f>
        <v>489681.58000000007</v>
      </c>
      <c r="AK118" s="50">
        <f>O118-P118</f>
        <v>1230512</v>
      </c>
      <c r="AL118" s="43">
        <v>7000</v>
      </c>
      <c r="AM118" s="123" t="s">
        <v>522</v>
      </c>
      <c r="AN118" s="126"/>
      <c r="AO118" s="126"/>
      <c r="AP118" s="51" t="s">
        <v>67</v>
      </c>
      <c r="AQ118" s="51" t="s">
        <v>67</v>
      </c>
      <c r="AR118" s="129" t="s">
        <v>523</v>
      </c>
      <c r="AS118" s="128" t="s">
        <v>108</v>
      </c>
      <c r="AT118" s="51"/>
      <c r="AU118" s="51"/>
      <c r="AV118" s="51"/>
      <c r="AW118" s="51"/>
      <c r="AX118" s="51"/>
    </row>
    <row r="119" spans="1:51" s="53" customFormat="1" ht="30" hidden="1" customHeight="1" x14ac:dyDescent="0.25">
      <c r="A119" s="127"/>
      <c r="B119" s="66"/>
      <c r="C119" s="66"/>
      <c r="D119" s="124" t="s">
        <v>524</v>
      </c>
      <c r="E119" s="84" t="s">
        <v>422</v>
      </c>
      <c r="F119" s="84" t="s">
        <v>167</v>
      </c>
      <c r="G119" s="108"/>
      <c r="H119" s="108"/>
      <c r="I119" s="84"/>
      <c r="J119" s="69">
        <v>5500000</v>
      </c>
      <c r="K119" s="69">
        <v>5500000</v>
      </c>
      <c r="L119" s="69"/>
      <c r="M119" s="69"/>
      <c r="N119" s="69">
        <v>5500000</v>
      </c>
      <c r="O119" s="69">
        <v>5500000</v>
      </c>
      <c r="P119" s="69">
        <v>4269488</v>
      </c>
      <c r="Q119" s="119">
        <f t="shared" si="57"/>
        <v>5500000</v>
      </c>
      <c r="R119" s="119">
        <f>Q119</f>
        <v>5500000</v>
      </c>
      <c r="S119" s="119">
        <f>R119</f>
        <v>5500000</v>
      </c>
      <c r="T119" s="119">
        <f t="shared" si="47"/>
        <v>5500000</v>
      </c>
      <c r="U119" s="70">
        <f t="shared" si="48"/>
        <v>4269488</v>
      </c>
      <c r="V119" s="70">
        <f t="shared" si="49"/>
        <v>4269488</v>
      </c>
      <c r="W119" s="119">
        <f t="shared" si="50"/>
        <v>4269488</v>
      </c>
      <c r="X119" s="122">
        <v>0.78</v>
      </c>
      <c r="Y119" s="122">
        <f t="shared" si="61"/>
        <v>0.77627054545454544</v>
      </c>
      <c r="Z119" s="84"/>
      <c r="AA119" s="84"/>
      <c r="AB119" s="84"/>
      <c r="AC119" s="84"/>
      <c r="AD119" s="84"/>
      <c r="AE119" s="84"/>
      <c r="AF119" s="69"/>
      <c r="AG119" s="69"/>
      <c r="AH119" s="69"/>
      <c r="AI119" s="84"/>
      <c r="AJ119" s="84"/>
      <c r="AK119" s="84"/>
      <c r="AL119" s="43"/>
      <c r="AM119" s="43"/>
      <c r="AN119" s="43"/>
      <c r="AO119" s="43"/>
      <c r="AP119" s="85"/>
      <c r="AQ119" s="85"/>
      <c r="AR119" s="128"/>
      <c r="AS119" s="51"/>
      <c r="AT119" s="51"/>
      <c r="AU119" s="51"/>
      <c r="AV119" s="51"/>
      <c r="AW119" s="51"/>
      <c r="AX119" s="51"/>
      <c r="AY119" s="89" t="s">
        <v>525</v>
      </c>
    </row>
    <row r="120" spans="1:51" s="53" customFormat="1" ht="30" hidden="1" customHeight="1" x14ac:dyDescent="0.25">
      <c r="A120" s="127"/>
      <c r="B120" s="66"/>
      <c r="C120" s="66"/>
      <c r="D120" s="124" t="s">
        <v>519</v>
      </c>
      <c r="E120" s="84" t="s">
        <v>59</v>
      </c>
      <c r="F120" s="84" t="s">
        <v>167</v>
      </c>
      <c r="G120" s="108">
        <v>41995</v>
      </c>
      <c r="H120" s="108">
        <v>42114</v>
      </c>
      <c r="I120" s="84"/>
      <c r="J120" s="69">
        <v>8500000</v>
      </c>
      <c r="K120" s="69">
        <v>8500000</v>
      </c>
      <c r="L120" s="69"/>
      <c r="M120" s="69"/>
      <c r="N120" s="69">
        <v>7100000</v>
      </c>
      <c r="O120" s="69">
        <v>7996318.4199999999</v>
      </c>
      <c r="P120" s="69">
        <v>7996318.4199999999</v>
      </c>
      <c r="Q120" s="119">
        <f t="shared" si="57"/>
        <v>8500000</v>
      </c>
      <c r="R120" s="119">
        <f>Q120</f>
        <v>8500000</v>
      </c>
      <c r="S120" s="119">
        <f>R120</f>
        <v>8500000</v>
      </c>
      <c r="T120" s="119">
        <f t="shared" si="47"/>
        <v>7996318.4199999999</v>
      </c>
      <c r="U120" s="70">
        <f t="shared" si="48"/>
        <v>7996318.4199999999</v>
      </c>
      <c r="V120" s="70">
        <f t="shared" si="49"/>
        <v>7996318.4199999999</v>
      </c>
      <c r="W120" s="119">
        <f t="shared" si="50"/>
        <v>7996318.4199999999</v>
      </c>
      <c r="X120" s="122">
        <v>1</v>
      </c>
      <c r="Y120" s="122">
        <f t="shared" si="61"/>
        <v>1</v>
      </c>
      <c r="Z120" s="84"/>
      <c r="AA120" s="84"/>
      <c r="AB120" s="84"/>
      <c r="AC120" s="84"/>
      <c r="AD120" s="84"/>
      <c r="AE120" s="84"/>
      <c r="AF120" s="69"/>
      <c r="AG120" s="69"/>
      <c r="AH120" s="69"/>
      <c r="AI120" s="84"/>
      <c r="AJ120" s="84"/>
      <c r="AK120" s="84"/>
      <c r="AL120" s="43"/>
      <c r="AM120" s="43"/>
      <c r="AN120" s="43"/>
      <c r="AO120" s="43"/>
      <c r="AP120" s="85"/>
      <c r="AQ120" s="85"/>
      <c r="AR120" s="128"/>
      <c r="AS120" s="51"/>
      <c r="AT120" s="51" t="s">
        <v>69</v>
      </c>
      <c r="AU120" s="51" t="s">
        <v>69</v>
      </c>
      <c r="AV120" s="51"/>
      <c r="AW120" s="51"/>
      <c r="AX120" s="51"/>
    </row>
    <row r="121" spans="1:51" s="53" customFormat="1" ht="119.25" hidden="1" customHeight="1" x14ac:dyDescent="0.25">
      <c r="A121" s="36" t="s">
        <v>56</v>
      </c>
      <c r="B121" s="38">
        <v>2014</v>
      </c>
      <c r="C121" s="38" t="s">
        <v>347</v>
      </c>
      <c r="D121" s="37" t="s">
        <v>526</v>
      </c>
      <c r="E121" s="38" t="s">
        <v>59</v>
      </c>
      <c r="F121" s="84" t="s">
        <v>167</v>
      </c>
      <c r="G121" s="90">
        <v>41995</v>
      </c>
      <c r="H121" s="90">
        <v>42019</v>
      </c>
      <c r="I121" s="84"/>
      <c r="J121" s="48">
        <v>11000000</v>
      </c>
      <c r="K121" s="48">
        <v>11000000</v>
      </c>
      <c r="L121" s="69"/>
      <c r="M121" s="69"/>
      <c r="N121" s="48">
        <v>9900000</v>
      </c>
      <c r="O121" s="48">
        <f>9725129.42+11000</f>
        <v>9736129.4199999999</v>
      </c>
      <c r="P121" s="48">
        <f>9725129.42+11000</f>
        <v>9736129.4199999999</v>
      </c>
      <c r="Q121" s="43">
        <f t="shared" si="57"/>
        <v>11000000</v>
      </c>
      <c r="R121" s="43">
        <f t="shared" si="57"/>
        <v>11000000</v>
      </c>
      <c r="S121" s="44">
        <f>R121</f>
        <v>11000000</v>
      </c>
      <c r="T121" s="43">
        <f t="shared" si="47"/>
        <v>9736129.4199999999</v>
      </c>
      <c r="U121" s="44">
        <f t="shared" si="48"/>
        <v>9736129.4199999999</v>
      </c>
      <c r="V121" s="44">
        <f t="shared" si="49"/>
        <v>9736129.4199999999</v>
      </c>
      <c r="W121" s="43">
        <f t="shared" si="50"/>
        <v>9736129.4199999999</v>
      </c>
      <c r="X121" s="111">
        <v>1</v>
      </c>
      <c r="Y121" s="122">
        <f t="shared" si="61"/>
        <v>1</v>
      </c>
      <c r="Z121" s="38"/>
      <c r="AA121" s="38"/>
      <c r="AB121" s="38" t="s">
        <v>513</v>
      </c>
      <c r="AC121" s="38" t="s">
        <v>527</v>
      </c>
      <c r="AD121" s="38" t="s">
        <v>491</v>
      </c>
      <c r="AE121" s="38" t="s">
        <v>528</v>
      </c>
      <c r="AF121" s="48">
        <v>222.5</v>
      </c>
      <c r="AG121" s="48"/>
      <c r="AH121" s="48">
        <v>2196139.8099999996</v>
      </c>
      <c r="AI121" s="38"/>
      <c r="AJ121" s="50">
        <f t="shared" ref="AJ121:AJ152" si="63">K121-O121</f>
        <v>1263870.58</v>
      </c>
      <c r="AK121" s="50">
        <f t="shared" ref="AK121:AK153" si="64">O121-P121</f>
        <v>0</v>
      </c>
      <c r="AL121" s="43">
        <v>3000</v>
      </c>
      <c r="AM121" s="123" t="s">
        <v>522</v>
      </c>
      <c r="AN121" s="126"/>
      <c r="AO121" s="126"/>
      <c r="AP121" s="51" t="s">
        <v>67</v>
      </c>
      <c r="AQ121" s="51" t="s">
        <v>67</v>
      </c>
      <c r="AR121" s="129" t="s">
        <v>523</v>
      </c>
      <c r="AS121" s="128" t="s">
        <v>108</v>
      </c>
      <c r="AT121" s="51" t="s">
        <v>69</v>
      </c>
      <c r="AU121" s="51" t="s">
        <v>69</v>
      </c>
      <c r="AV121" s="51"/>
      <c r="AW121" s="51"/>
      <c r="AX121" s="51"/>
    </row>
    <row r="122" spans="1:51" s="53" customFormat="1" ht="121.5" hidden="1" customHeight="1" x14ac:dyDescent="0.25">
      <c r="A122" s="36" t="s">
        <v>56</v>
      </c>
      <c r="B122" s="38">
        <v>2014</v>
      </c>
      <c r="C122" s="38" t="s">
        <v>347</v>
      </c>
      <c r="D122" s="37" t="s">
        <v>529</v>
      </c>
      <c r="E122" s="38" t="s">
        <v>59</v>
      </c>
      <c r="F122" s="84" t="s">
        <v>167</v>
      </c>
      <c r="G122" s="90">
        <v>42011</v>
      </c>
      <c r="H122" s="90">
        <v>42100</v>
      </c>
      <c r="I122" s="84"/>
      <c r="J122" s="48">
        <v>2780681</v>
      </c>
      <c r="K122" s="48">
        <v>2780681</v>
      </c>
      <c r="L122" s="69"/>
      <c r="M122" s="69"/>
      <c r="N122" s="48">
        <v>2780681</v>
      </c>
      <c r="O122" s="48">
        <f>2728998.67+2780.68</f>
        <v>2731779.35</v>
      </c>
      <c r="P122" s="48">
        <f>2728869.91+2780.68</f>
        <v>2731650.5900000003</v>
      </c>
      <c r="Q122" s="43">
        <f t="shared" si="57"/>
        <v>2780681</v>
      </c>
      <c r="R122" s="43">
        <f t="shared" si="57"/>
        <v>2780681</v>
      </c>
      <c r="S122" s="44">
        <f t="shared" ref="S122:S136" si="65">R122</f>
        <v>2780681</v>
      </c>
      <c r="T122" s="43">
        <f t="shared" si="47"/>
        <v>2731779.35</v>
      </c>
      <c r="U122" s="44">
        <f t="shared" si="48"/>
        <v>2731650.5900000003</v>
      </c>
      <c r="V122" s="44">
        <f t="shared" si="49"/>
        <v>2731650.5900000003</v>
      </c>
      <c r="W122" s="43">
        <f t="shared" si="50"/>
        <v>2731650.5900000003</v>
      </c>
      <c r="X122" s="111">
        <v>1</v>
      </c>
      <c r="Y122" s="122">
        <f t="shared" si="61"/>
        <v>0.99995286588574595</v>
      </c>
      <c r="Z122" s="38"/>
      <c r="AA122" s="38"/>
      <c r="AB122" s="38" t="s">
        <v>513</v>
      </c>
      <c r="AC122" s="38" t="s">
        <v>530</v>
      </c>
      <c r="AD122" s="38" t="s">
        <v>491</v>
      </c>
      <c r="AE122" s="38" t="s">
        <v>531</v>
      </c>
      <c r="AF122" s="48">
        <v>32.75</v>
      </c>
      <c r="AG122" s="48"/>
      <c r="AH122" s="48">
        <v>86274.700000000201</v>
      </c>
      <c r="AI122" s="38"/>
      <c r="AJ122" s="50">
        <f t="shared" si="63"/>
        <v>48901.649999999907</v>
      </c>
      <c r="AK122" s="50">
        <f t="shared" si="64"/>
        <v>128.75999999977648</v>
      </c>
      <c r="AL122" s="43">
        <v>834.2</v>
      </c>
      <c r="AM122" s="123" t="s">
        <v>522</v>
      </c>
      <c r="AN122" s="126"/>
      <c r="AO122" s="126"/>
      <c r="AP122" s="51" t="s">
        <v>67</v>
      </c>
      <c r="AQ122" s="51" t="s">
        <v>67</v>
      </c>
      <c r="AR122" s="129" t="s">
        <v>523</v>
      </c>
      <c r="AS122" s="128" t="s">
        <v>108</v>
      </c>
      <c r="AT122" s="51" t="s">
        <v>69</v>
      </c>
      <c r="AU122" s="51" t="s">
        <v>69</v>
      </c>
      <c r="AV122" s="51"/>
      <c r="AW122" s="51"/>
      <c r="AX122" s="51"/>
    </row>
    <row r="123" spans="1:51" s="53" customFormat="1" ht="34.5" hidden="1" customHeight="1" x14ac:dyDescent="0.25">
      <c r="A123" s="36" t="s">
        <v>56</v>
      </c>
      <c r="B123" s="38">
        <v>2014</v>
      </c>
      <c r="C123" s="38" t="s">
        <v>93</v>
      </c>
      <c r="D123" s="37" t="s">
        <v>532</v>
      </c>
      <c r="E123" s="38" t="s">
        <v>89</v>
      </c>
      <c r="F123" s="38" t="s">
        <v>90</v>
      </c>
      <c r="G123" s="90">
        <v>42045</v>
      </c>
      <c r="H123" s="90">
        <v>42338</v>
      </c>
      <c r="I123" s="84"/>
      <c r="J123" s="48">
        <v>2900000</v>
      </c>
      <c r="K123" s="48">
        <v>2900000</v>
      </c>
      <c r="L123" s="69"/>
      <c r="M123" s="69"/>
      <c r="N123" s="48">
        <v>2900000</v>
      </c>
      <c r="O123" s="48">
        <v>2177759.85</v>
      </c>
      <c r="P123" s="48">
        <f>1297879.89</f>
        <v>1297879.8899999999</v>
      </c>
      <c r="Q123" s="43">
        <f t="shared" si="57"/>
        <v>2900000</v>
      </c>
      <c r="R123" s="43">
        <f t="shared" si="57"/>
        <v>2900000</v>
      </c>
      <c r="S123" s="44">
        <f t="shared" si="65"/>
        <v>2900000</v>
      </c>
      <c r="T123" s="43">
        <f t="shared" si="47"/>
        <v>2177759.85</v>
      </c>
      <c r="U123" s="44">
        <f t="shared" si="48"/>
        <v>1297879.8899999999</v>
      </c>
      <c r="V123" s="44">
        <f t="shared" si="49"/>
        <v>1297879.8899999999</v>
      </c>
      <c r="W123" s="43">
        <f t="shared" si="50"/>
        <v>1297879.8899999999</v>
      </c>
      <c r="X123" s="111">
        <v>0.6</v>
      </c>
      <c r="Y123" s="122">
        <f t="shared" si="61"/>
        <v>0.59597016172375472</v>
      </c>
      <c r="Z123" s="38"/>
      <c r="AA123" s="38" t="s">
        <v>90</v>
      </c>
      <c r="AB123" s="38" t="s">
        <v>301</v>
      </c>
      <c r="AC123" s="38" t="s">
        <v>533</v>
      </c>
      <c r="AD123" s="38" t="s">
        <v>445</v>
      </c>
      <c r="AE123" s="38" t="s">
        <v>534</v>
      </c>
      <c r="AF123" s="48">
        <v>39310.28</v>
      </c>
      <c r="AG123" s="48"/>
      <c r="AH123" s="48">
        <v>2936410.28</v>
      </c>
      <c r="AI123" s="38" t="s">
        <v>535</v>
      </c>
      <c r="AJ123" s="50">
        <f t="shared" si="63"/>
        <v>722240.14999999991</v>
      </c>
      <c r="AK123" s="50">
        <f t="shared" si="64"/>
        <v>879879.9600000002</v>
      </c>
      <c r="AL123" s="43">
        <f>J123*0.001</f>
        <v>2900</v>
      </c>
      <c r="AM123" s="43"/>
      <c r="AN123" s="43"/>
      <c r="AO123" s="43"/>
      <c r="AP123" s="51" t="s">
        <v>122</v>
      </c>
      <c r="AQ123" s="51" t="s">
        <v>122</v>
      </c>
      <c r="AR123" s="91" t="s">
        <v>443</v>
      </c>
      <c r="AS123" s="51" t="s">
        <v>90</v>
      </c>
      <c r="AT123" s="51"/>
      <c r="AU123" s="51"/>
      <c r="AV123" s="51"/>
      <c r="AW123" s="51"/>
      <c r="AX123" s="51"/>
    </row>
    <row r="124" spans="1:51" s="53" customFormat="1" ht="44.25" hidden="1" customHeight="1" x14ac:dyDescent="0.25">
      <c r="A124" s="36" t="s">
        <v>56</v>
      </c>
      <c r="B124" s="38">
        <v>2014</v>
      </c>
      <c r="C124" s="38" t="s">
        <v>93</v>
      </c>
      <c r="D124" s="37" t="s">
        <v>536</v>
      </c>
      <c r="E124" s="38" t="s">
        <v>89</v>
      </c>
      <c r="F124" s="38" t="s">
        <v>87</v>
      </c>
      <c r="G124" s="90">
        <v>42020</v>
      </c>
      <c r="H124" s="90">
        <v>42200</v>
      </c>
      <c r="I124" s="84"/>
      <c r="J124" s="48">
        <v>3716368</v>
      </c>
      <c r="K124" s="48">
        <v>3716368</v>
      </c>
      <c r="L124" s="69"/>
      <c r="M124" s="69"/>
      <c r="N124" s="48">
        <v>3716368</v>
      </c>
      <c r="O124" s="48">
        <f>3697830.15+3716.36</f>
        <v>3701546.51</v>
      </c>
      <c r="P124" s="48">
        <f>3697830.15+3716.36</f>
        <v>3701546.51</v>
      </c>
      <c r="Q124" s="43">
        <f t="shared" si="57"/>
        <v>3716368</v>
      </c>
      <c r="R124" s="43">
        <f t="shared" si="57"/>
        <v>3716368</v>
      </c>
      <c r="S124" s="44">
        <f t="shared" si="65"/>
        <v>3716368</v>
      </c>
      <c r="T124" s="43">
        <f t="shared" si="47"/>
        <v>3701546.51</v>
      </c>
      <c r="U124" s="44">
        <f t="shared" si="48"/>
        <v>3701546.51</v>
      </c>
      <c r="V124" s="44">
        <f>P124</f>
        <v>3701546.51</v>
      </c>
      <c r="W124" s="43">
        <f t="shared" si="50"/>
        <v>3701546.51</v>
      </c>
      <c r="X124" s="111">
        <v>1</v>
      </c>
      <c r="Y124" s="122">
        <f t="shared" si="61"/>
        <v>1</v>
      </c>
      <c r="Z124" s="38"/>
      <c r="AA124" s="38"/>
      <c r="AB124" s="38" t="s">
        <v>469</v>
      </c>
      <c r="AC124" s="38" t="s">
        <v>537</v>
      </c>
      <c r="AD124" s="38" t="s">
        <v>471</v>
      </c>
      <c r="AE124" s="38" t="s">
        <v>538</v>
      </c>
      <c r="AF124" s="48">
        <v>31.119999999999997</v>
      </c>
      <c r="AG124" s="48"/>
      <c r="AH124" s="48">
        <v>2035442.91</v>
      </c>
      <c r="AI124" s="38" t="s">
        <v>539</v>
      </c>
      <c r="AJ124" s="50">
        <f t="shared" si="63"/>
        <v>14821.490000000224</v>
      </c>
      <c r="AK124" s="50">
        <f t="shared" si="64"/>
        <v>0</v>
      </c>
      <c r="AL124" s="43">
        <v>3716.36</v>
      </c>
      <c r="AM124" s="123" t="s">
        <v>540</v>
      </c>
      <c r="AN124" s="43"/>
      <c r="AO124" s="43"/>
      <c r="AP124" s="51" t="s">
        <v>67</v>
      </c>
      <c r="AQ124" s="51" t="s">
        <v>67</v>
      </c>
      <c r="AR124" s="91" t="s">
        <v>407</v>
      </c>
      <c r="AS124" s="51" t="s">
        <v>108</v>
      </c>
      <c r="AT124" s="51"/>
      <c r="AU124" s="51"/>
      <c r="AV124" s="51"/>
      <c r="AW124" s="51"/>
      <c r="AX124" s="51"/>
    </row>
    <row r="125" spans="1:51" s="53" customFormat="1" ht="30" hidden="1" customHeight="1" x14ac:dyDescent="0.25">
      <c r="A125" s="36" t="s">
        <v>56</v>
      </c>
      <c r="B125" s="38">
        <v>2014</v>
      </c>
      <c r="C125" s="38" t="s">
        <v>347</v>
      </c>
      <c r="D125" s="37" t="s">
        <v>541</v>
      </c>
      <c r="E125" s="38" t="s">
        <v>89</v>
      </c>
      <c r="F125" s="84" t="s">
        <v>167</v>
      </c>
      <c r="G125" s="90">
        <v>41983</v>
      </c>
      <c r="H125" s="90">
        <v>42072</v>
      </c>
      <c r="I125" s="84"/>
      <c r="J125" s="48">
        <v>600000</v>
      </c>
      <c r="K125" s="48">
        <v>600000</v>
      </c>
      <c r="L125" s="69"/>
      <c r="M125" s="69"/>
      <c r="N125" s="48">
        <v>600000</v>
      </c>
      <c r="O125" s="48">
        <f>599400+180</f>
        <v>599580</v>
      </c>
      <c r="P125" s="48">
        <f>599400+180</f>
        <v>599580</v>
      </c>
      <c r="Q125" s="43">
        <f t="shared" si="57"/>
        <v>600000</v>
      </c>
      <c r="R125" s="43">
        <f t="shared" si="57"/>
        <v>600000</v>
      </c>
      <c r="S125" s="44">
        <f t="shared" si="65"/>
        <v>600000</v>
      </c>
      <c r="T125" s="43">
        <f t="shared" si="47"/>
        <v>599580</v>
      </c>
      <c r="U125" s="44">
        <f t="shared" si="48"/>
        <v>599580</v>
      </c>
      <c r="V125" s="44">
        <f t="shared" si="49"/>
        <v>599580</v>
      </c>
      <c r="W125" s="43">
        <f t="shared" si="50"/>
        <v>599580</v>
      </c>
      <c r="X125" s="111">
        <v>1</v>
      </c>
      <c r="Y125" s="122">
        <f t="shared" si="61"/>
        <v>1</v>
      </c>
      <c r="Z125" s="38"/>
      <c r="AA125" s="38"/>
      <c r="AB125" s="38" t="s">
        <v>513</v>
      </c>
      <c r="AC125" s="38" t="s">
        <v>542</v>
      </c>
      <c r="AD125" s="38" t="s">
        <v>491</v>
      </c>
      <c r="AE125" s="38" t="s">
        <v>543</v>
      </c>
      <c r="AF125" s="48">
        <v>4.9000000000000004</v>
      </c>
      <c r="AG125" s="48"/>
      <c r="AH125" s="48">
        <v>10522.71000000001</v>
      </c>
      <c r="AI125" s="38" t="s">
        <v>544</v>
      </c>
      <c r="AJ125" s="50">
        <f t="shared" si="63"/>
        <v>420</v>
      </c>
      <c r="AK125" s="50">
        <f t="shared" si="64"/>
        <v>0</v>
      </c>
      <c r="AL125" s="43">
        <v>180</v>
      </c>
      <c r="AM125" s="123" t="s">
        <v>522</v>
      </c>
      <c r="AN125" s="126"/>
      <c r="AO125" s="126"/>
      <c r="AP125" s="51" t="s">
        <v>67</v>
      </c>
      <c r="AQ125" s="51" t="s">
        <v>67</v>
      </c>
      <c r="AR125" s="129" t="s">
        <v>523</v>
      </c>
      <c r="AS125" s="128" t="s">
        <v>108</v>
      </c>
      <c r="AT125" s="51" t="s">
        <v>69</v>
      </c>
      <c r="AU125" s="51" t="s">
        <v>69</v>
      </c>
      <c r="AV125" s="51"/>
      <c r="AW125" s="51"/>
      <c r="AX125" s="51"/>
    </row>
    <row r="126" spans="1:51" s="53" customFormat="1" ht="89.25" hidden="1" customHeight="1" x14ac:dyDescent="0.25">
      <c r="A126" s="36" t="s">
        <v>56</v>
      </c>
      <c r="B126" s="38">
        <v>2014</v>
      </c>
      <c r="C126" s="38" t="s">
        <v>347</v>
      </c>
      <c r="D126" s="37" t="s">
        <v>545</v>
      </c>
      <c r="E126" s="38" t="s">
        <v>89</v>
      </c>
      <c r="F126" s="84" t="s">
        <v>167</v>
      </c>
      <c r="G126" s="90">
        <v>42009</v>
      </c>
      <c r="H126" s="90">
        <v>42108</v>
      </c>
      <c r="I126" s="84"/>
      <c r="J126" s="48">
        <v>1500000</v>
      </c>
      <c r="K126" s="48">
        <v>1500000</v>
      </c>
      <c r="L126" s="69"/>
      <c r="M126" s="69"/>
      <c r="N126" s="48">
        <v>1500000</v>
      </c>
      <c r="O126" s="48">
        <f>1484816.97+450</f>
        <v>1485266.97</v>
      </c>
      <c r="P126" s="48">
        <f>1484260.45+450</f>
        <v>1484710.45</v>
      </c>
      <c r="Q126" s="43">
        <f t="shared" si="57"/>
        <v>1500000</v>
      </c>
      <c r="R126" s="43">
        <f t="shared" si="57"/>
        <v>1500000</v>
      </c>
      <c r="S126" s="44">
        <f t="shared" si="65"/>
        <v>1500000</v>
      </c>
      <c r="T126" s="43">
        <f t="shared" si="47"/>
        <v>1485266.97</v>
      </c>
      <c r="U126" s="44">
        <f t="shared" si="48"/>
        <v>1484710.45</v>
      </c>
      <c r="V126" s="44">
        <f t="shared" si="49"/>
        <v>1484710.45</v>
      </c>
      <c r="W126" s="43">
        <f t="shared" si="50"/>
        <v>1484710.45</v>
      </c>
      <c r="X126" s="111">
        <v>1</v>
      </c>
      <c r="Y126" s="122">
        <f t="shared" si="61"/>
        <v>0.99962530641881842</v>
      </c>
      <c r="Z126" s="38"/>
      <c r="AA126" s="38"/>
      <c r="AB126" s="38" t="s">
        <v>513</v>
      </c>
      <c r="AC126" s="38">
        <v>90000388080</v>
      </c>
      <c r="AD126" s="38" t="s">
        <v>491</v>
      </c>
      <c r="AE126" s="38" t="s">
        <v>546</v>
      </c>
      <c r="AF126" s="48">
        <v>55.51</v>
      </c>
      <c r="AG126" s="48"/>
      <c r="AH126" s="48">
        <v>1054598.95</v>
      </c>
      <c r="AI126" s="38"/>
      <c r="AJ126" s="50">
        <f t="shared" si="63"/>
        <v>14733.030000000028</v>
      </c>
      <c r="AK126" s="50">
        <f t="shared" si="64"/>
        <v>556.52000000001863</v>
      </c>
      <c r="AL126" s="43">
        <v>450</v>
      </c>
      <c r="AM126" s="123" t="s">
        <v>522</v>
      </c>
      <c r="AN126" s="126"/>
      <c r="AO126" s="126"/>
      <c r="AP126" s="51" t="s">
        <v>67</v>
      </c>
      <c r="AQ126" s="51" t="s">
        <v>67</v>
      </c>
      <c r="AR126" s="129" t="s">
        <v>523</v>
      </c>
      <c r="AS126" s="128" t="s">
        <v>108</v>
      </c>
      <c r="AT126" s="51" t="s">
        <v>69</v>
      </c>
      <c r="AU126" s="51" t="s">
        <v>69</v>
      </c>
      <c r="AV126" s="51"/>
      <c r="AW126" s="51"/>
      <c r="AX126" s="51"/>
    </row>
    <row r="127" spans="1:51" s="53" customFormat="1" ht="90" hidden="1" customHeight="1" x14ac:dyDescent="0.25">
      <c r="A127" s="36" t="s">
        <v>56</v>
      </c>
      <c r="B127" s="38">
        <v>2014</v>
      </c>
      <c r="C127" s="38" t="s">
        <v>347</v>
      </c>
      <c r="D127" s="37" t="s">
        <v>547</v>
      </c>
      <c r="E127" s="38" t="s">
        <v>89</v>
      </c>
      <c r="F127" s="84" t="s">
        <v>167</v>
      </c>
      <c r="G127" s="90">
        <v>42010</v>
      </c>
      <c r="H127" s="90">
        <v>42099</v>
      </c>
      <c r="I127" s="84"/>
      <c r="J127" s="48">
        <v>500000</v>
      </c>
      <c r="K127" s="48">
        <v>500000</v>
      </c>
      <c r="L127" s="69"/>
      <c r="M127" s="69"/>
      <c r="N127" s="48">
        <v>500000</v>
      </c>
      <c r="O127" s="48">
        <f>370000+150</f>
        <v>370150</v>
      </c>
      <c r="P127" s="48">
        <f>370000+150</f>
        <v>370150</v>
      </c>
      <c r="Q127" s="43">
        <f t="shared" si="57"/>
        <v>500000</v>
      </c>
      <c r="R127" s="43">
        <f t="shared" si="57"/>
        <v>500000</v>
      </c>
      <c r="S127" s="44">
        <f t="shared" si="65"/>
        <v>500000</v>
      </c>
      <c r="T127" s="43">
        <f t="shared" si="47"/>
        <v>370150</v>
      </c>
      <c r="U127" s="44">
        <f t="shared" si="48"/>
        <v>370150</v>
      </c>
      <c r="V127" s="44">
        <f t="shared" si="49"/>
        <v>370150</v>
      </c>
      <c r="W127" s="43">
        <f t="shared" si="50"/>
        <v>370150</v>
      </c>
      <c r="X127" s="111">
        <v>1</v>
      </c>
      <c r="Y127" s="122">
        <f t="shared" si="61"/>
        <v>1</v>
      </c>
      <c r="Z127" s="38"/>
      <c r="AA127" s="38"/>
      <c r="AB127" s="38" t="s">
        <v>513</v>
      </c>
      <c r="AC127" s="38">
        <v>90000388087</v>
      </c>
      <c r="AD127" s="38" t="s">
        <v>491</v>
      </c>
      <c r="AE127" s="38" t="s">
        <v>548</v>
      </c>
      <c r="AF127" s="48">
        <v>12</v>
      </c>
      <c r="AG127" s="48"/>
      <c r="AH127" s="48">
        <v>143154.42000000001</v>
      </c>
      <c r="AI127" s="38"/>
      <c r="AJ127" s="50">
        <f t="shared" si="63"/>
        <v>129850</v>
      </c>
      <c r="AK127" s="50">
        <f t="shared" si="64"/>
        <v>0</v>
      </c>
      <c r="AL127" s="43">
        <v>150</v>
      </c>
      <c r="AM127" s="123" t="s">
        <v>522</v>
      </c>
      <c r="AN127" s="126"/>
      <c r="AO127" s="126"/>
      <c r="AP127" s="51" t="s">
        <v>67</v>
      </c>
      <c r="AQ127" s="51" t="s">
        <v>67</v>
      </c>
      <c r="AR127" s="129" t="s">
        <v>523</v>
      </c>
      <c r="AS127" s="128" t="s">
        <v>108</v>
      </c>
      <c r="AT127" s="51" t="s">
        <v>69</v>
      </c>
      <c r="AU127" s="51" t="s">
        <v>69</v>
      </c>
      <c r="AV127" s="51"/>
      <c r="AW127" s="51"/>
      <c r="AX127" s="51"/>
    </row>
    <row r="128" spans="1:51" s="53" customFormat="1" ht="91.5" hidden="1" customHeight="1" x14ac:dyDescent="0.25">
      <c r="A128" s="36" t="s">
        <v>56</v>
      </c>
      <c r="B128" s="38">
        <v>2014</v>
      </c>
      <c r="C128" s="38" t="s">
        <v>347</v>
      </c>
      <c r="D128" s="37" t="s">
        <v>549</v>
      </c>
      <c r="E128" s="38" t="s">
        <v>423</v>
      </c>
      <c r="F128" s="84" t="s">
        <v>167</v>
      </c>
      <c r="G128" s="90">
        <v>41983</v>
      </c>
      <c r="H128" s="90">
        <v>42133</v>
      </c>
      <c r="I128" s="84"/>
      <c r="J128" s="48">
        <v>250000</v>
      </c>
      <c r="K128" s="48">
        <v>250000</v>
      </c>
      <c r="L128" s="69"/>
      <c r="M128" s="69"/>
      <c r="N128" s="48">
        <v>250000</v>
      </c>
      <c r="O128" s="48">
        <f>249749.96+75</f>
        <v>249824.96</v>
      </c>
      <c r="P128" s="48">
        <f>249749.96+75</f>
        <v>249824.96</v>
      </c>
      <c r="Q128" s="43">
        <f t="shared" si="57"/>
        <v>250000</v>
      </c>
      <c r="R128" s="43">
        <f t="shared" si="57"/>
        <v>250000</v>
      </c>
      <c r="S128" s="44">
        <f t="shared" si="65"/>
        <v>250000</v>
      </c>
      <c r="T128" s="43">
        <f t="shared" si="47"/>
        <v>249824.96</v>
      </c>
      <c r="U128" s="44">
        <f t="shared" si="48"/>
        <v>249824.96</v>
      </c>
      <c r="V128" s="44">
        <f t="shared" si="49"/>
        <v>249824.96</v>
      </c>
      <c r="W128" s="43">
        <f t="shared" si="50"/>
        <v>249824.96</v>
      </c>
      <c r="X128" s="111">
        <v>1</v>
      </c>
      <c r="Y128" s="122">
        <f t="shared" si="61"/>
        <v>1</v>
      </c>
      <c r="Z128" s="38"/>
      <c r="AA128" s="38"/>
      <c r="AB128" s="38" t="s">
        <v>513</v>
      </c>
      <c r="AC128" s="38" t="s">
        <v>550</v>
      </c>
      <c r="AD128" s="38" t="s">
        <v>491</v>
      </c>
      <c r="AE128" s="38" t="s">
        <v>551</v>
      </c>
      <c r="AF128" s="48">
        <v>344.76</v>
      </c>
      <c r="AG128" s="48"/>
      <c r="AH128" s="48">
        <v>21579.480000000018</v>
      </c>
      <c r="AI128" s="38" t="s">
        <v>552</v>
      </c>
      <c r="AJ128" s="50">
        <f t="shared" si="63"/>
        <v>175.04000000000815</v>
      </c>
      <c r="AK128" s="50">
        <f t="shared" si="64"/>
        <v>0</v>
      </c>
      <c r="AL128" s="43">
        <v>75</v>
      </c>
      <c r="AM128" s="123" t="s">
        <v>522</v>
      </c>
      <c r="AN128" s="126"/>
      <c r="AO128" s="126"/>
      <c r="AP128" s="51" t="s">
        <v>67</v>
      </c>
      <c r="AQ128" s="51" t="s">
        <v>67</v>
      </c>
      <c r="AR128" s="129" t="s">
        <v>523</v>
      </c>
      <c r="AS128" s="128" t="s">
        <v>108</v>
      </c>
      <c r="AT128" s="51" t="s">
        <v>69</v>
      </c>
      <c r="AU128" s="51" t="s">
        <v>69</v>
      </c>
      <c r="AV128" s="51"/>
      <c r="AW128" s="51"/>
      <c r="AX128" s="51"/>
    </row>
    <row r="129" spans="1:50" s="53" customFormat="1" ht="91.5" hidden="1" customHeight="1" x14ac:dyDescent="0.25">
      <c r="A129" s="36" t="s">
        <v>56</v>
      </c>
      <c r="B129" s="38">
        <v>2014</v>
      </c>
      <c r="C129" s="38" t="s">
        <v>347</v>
      </c>
      <c r="D129" s="37" t="s">
        <v>553</v>
      </c>
      <c r="E129" s="38" t="s">
        <v>423</v>
      </c>
      <c r="F129" s="84" t="s">
        <v>167</v>
      </c>
      <c r="G129" s="90">
        <v>41983</v>
      </c>
      <c r="H129" s="90">
        <v>42133</v>
      </c>
      <c r="I129" s="84"/>
      <c r="J129" s="48">
        <v>250000</v>
      </c>
      <c r="K129" s="48">
        <v>250000</v>
      </c>
      <c r="L129" s="69"/>
      <c r="M129" s="69"/>
      <c r="N129" s="48">
        <v>250000</v>
      </c>
      <c r="O129" s="48">
        <f>249749.96+75</f>
        <v>249824.96</v>
      </c>
      <c r="P129" s="48">
        <f>249749.96+75</f>
        <v>249824.96</v>
      </c>
      <c r="Q129" s="43">
        <f t="shared" si="57"/>
        <v>250000</v>
      </c>
      <c r="R129" s="43">
        <f t="shared" si="57"/>
        <v>250000</v>
      </c>
      <c r="S129" s="44">
        <f t="shared" si="65"/>
        <v>250000</v>
      </c>
      <c r="T129" s="43">
        <f t="shared" si="47"/>
        <v>249824.96</v>
      </c>
      <c r="U129" s="44">
        <f t="shared" si="48"/>
        <v>249824.96</v>
      </c>
      <c r="V129" s="44">
        <f t="shared" si="49"/>
        <v>249824.96</v>
      </c>
      <c r="W129" s="43">
        <f t="shared" si="50"/>
        <v>249824.96</v>
      </c>
      <c r="X129" s="111">
        <v>1</v>
      </c>
      <c r="Y129" s="111">
        <f>P129/N129</f>
        <v>0.99929983999999994</v>
      </c>
      <c r="Z129" s="38"/>
      <c r="AA129" s="38"/>
      <c r="AB129" s="38" t="s">
        <v>513</v>
      </c>
      <c r="AC129" s="38">
        <v>90000378845</v>
      </c>
      <c r="AD129" s="38" t="s">
        <v>491</v>
      </c>
      <c r="AE129" s="38" t="s">
        <v>554</v>
      </c>
      <c r="AF129" s="48">
        <v>344.65</v>
      </c>
      <c r="AG129" s="48"/>
      <c r="AH129" s="48">
        <v>21579.369999999988</v>
      </c>
      <c r="AI129" s="38" t="s">
        <v>552</v>
      </c>
      <c r="AJ129" s="50">
        <f t="shared" si="63"/>
        <v>175.04000000000815</v>
      </c>
      <c r="AK129" s="50">
        <f t="shared" si="64"/>
        <v>0</v>
      </c>
      <c r="AL129" s="43">
        <v>75</v>
      </c>
      <c r="AM129" s="123" t="s">
        <v>522</v>
      </c>
      <c r="AN129" s="126"/>
      <c r="AO129" s="126"/>
      <c r="AP129" s="51" t="s">
        <v>67</v>
      </c>
      <c r="AQ129" s="51" t="s">
        <v>67</v>
      </c>
      <c r="AR129" s="129" t="s">
        <v>523</v>
      </c>
      <c r="AS129" s="128" t="s">
        <v>108</v>
      </c>
      <c r="AT129" s="51" t="s">
        <v>69</v>
      </c>
      <c r="AU129" s="51" t="s">
        <v>69</v>
      </c>
      <c r="AV129" s="51"/>
      <c r="AW129" s="51"/>
      <c r="AX129" s="51"/>
    </row>
    <row r="130" spans="1:50" s="53" customFormat="1" ht="51" hidden="1" customHeight="1" x14ac:dyDescent="0.25">
      <c r="A130" s="36" t="s">
        <v>56</v>
      </c>
      <c r="B130" s="38">
        <v>2014</v>
      </c>
      <c r="C130" s="38" t="s">
        <v>347</v>
      </c>
      <c r="D130" s="37" t="s">
        <v>555</v>
      </c>
      <c r="E130" s="38" t="s">
        <v>89</v>
      </c>
      <c r="F130" s="38" t="s">
        <v>90</v>
      </c>
      <c r="G130" s="90">
        <v>42017</v>
      </c>
      <c r="H130" s="90" t="s">
        <v>556</v>
      </c>
      <c r="I130" s="84"/>
      <c r="J130" s="48">
        <v>1600000</v>
      </c>
      <c r="K130" s="48">
        <v>1600000</v>
      </c>
      <c r="L130" s="69"/>
      <c r="M130" s="69"/>
      <c r="N130" s="48">
        <v>1600000</v>
      </c>
      <c r="O130" s="48">
        <v>756638.27</v>
      </c>
      <c r="P130" s="48">
        <f>685885.88+1600</f>
        <v>687485.88</v>
      </c>
      <c r="Q130" s="43">
        <f t="shared" si="57"/>
        <v>1600000</v>
      </c>
      <c r="R130" s="43">
        <f t="shared" si="57"/>
        <v>1600000</v>
      </c>
      <c r="S130" s="44">
        <f t="shared" si="65"/>
        <v>1600000</v>
      </c>
      <c r="T130" s="43">
        <f t="shared" si="47"/>
        <v>756638.27</v>
      </c>
      <c r="U130" s="44">
        <f t="shared" si="48"/>
        <v>687485.88</v>
      </c>
      <c r="V130" s="44">
        <f t="shared" si="49"/>
        <v>687485.88</v>
      </c>
      <c r="W130" s="43">
        <f t="shared" si="50"/>
        <v>687485.88</v>
      </c>
      <c r="X130" s="111">
        <v>1</v>
      </c>
      <c r="Y130" s="122">
        <f>W130/T130</f>
        <v>0.9086057463099243</v>
      </c>
      <c r="Z130" s="38"/>
      <c r="AA130" s="38"/>
      <c r="AB130" s="38" t="s">
        <v>301</v>
      </c>
      <c r="AC130" s="38" t="s">
        <v>557</v>
      </c>
      <c r="AD130" s="38" t="s">
        <v>445</v>
      </c>
      <c r="AE130" s="38" t="s">
        <v>558</v>
      </c>
      <c r="AF130" s="48">
        <v>5913.94</v>
      </c>
      <c r="AG130" s="48"/>
      <c r="AH130" s="48">
        <v>1233662.98</v>
      </c>
      <c r="AI130" s="38" t="s">
        <v>559</v>
      </c>
      <c r="AJ130" s="50">
        <f t="shared" si="63"/>
        <v>843361.73</v>
      </c>
      <c r="AK130" s="50">
        <f t="shared" si="64"/>
        <v>69152.390000000014</v>
      </c>
      <c r="AL130" s="43">
        <f>J130*0.001</f>
        <v>1600</v>
      </c>
      <c r="AM130" s="43"/>
      <c r="AN130" s="43">
        <v>912514.12</v>
      </c>
      <c r="AO130" s="43">
        <f>931081.99-AN130</f>
        <v>18567.869999999995</v>
      </c>
      <c r="AP130" s="51" t="s">
        <v>67</v>
      </c>
      <c r="AQ130" s="51" t="s">
        <v>67</v>
      </c>
      <c r="AR130" s="91" t="s">
        <v>407</v>
      </c>
      <c r="AS130" s="51" t="s">
        <v>108</v>
      </c>
      <c r="AT130" s="51"/>
      <c r="AU130" s="51"/>
      <c r="AV130" s="51"/>
      <c r="AW130" s="51"/>
      <c r="AX130" s="51"/>
    </row>
    <row r="131" spans="1:50" s="53" customFormat="1" ht="37.5" hidden="1" customHeight="1" x14ac:dyDescent="0.25">
      <c r="A131" s="36" t="s">
        <v>56</v>
      </c>
      <c r="B131" s="38">
        <v>2014</v>
      </c>
      <c r="C131" s="38" t="s">
        <v>560</v>
      </c>
      <c r="D131" s="37" t="s">
        <v>561</v>
      </c>
      <c r="E131" s="38" t="s">
        <v>89</v>
      </c>
      <c r="F131" s="38" t="s">
        <v>90</v>
      </c>
      <c r="G131" s="90">
        <v>42045</v>
      </c>
      <c r="H131" s="90">
        <v>42224</v>
      </c>
      <c r="I131" s="84"/>
      <c r="J131" s="48">
        <v>6000000</v>
      </c>
      <c r="K131" s="48">
        <v>6000000</v>
      </c>
      <c r="L131" s="69"/>
      <c r="M131" s="69"/>
      <c r="N131" s="48">
        <v>6000000</v>
      </c>
      <c r="O131" s="48">
        <f>1064554.39+1501110.42+1705702.99+6000</f>
        <v>4277367.8</v>
      </c>
      <c r="P131" s="48">
        <v>4056379.05</v>
      </c>
      <c r="Q131" s="43">
        <f t="shared" si="57"/>
        <v>6000000</v>
      </c>
      <c r="R131" s="43">
        <f t="shared" si="57"/>
        <v>6000000</v>
      </c>
      <c r="S131" s="44">
        <f t="shared" si="65"/>
        <v>6000000</v>
      </c>
      <c r="T131" s="43">
        <f t="shared" si="47"/>
        <v>4277367.8</v>
      </c>
      <c r="U131" s="44">
        <f t="shared" si="48"/>
        <v>4056379.05</v>
      </c>
      <c r="V131" s="44">
        <f t="shared" si="49"/>
        <v>4056379.05</v>
      </c>
      <c r="W131" s="43">
        <f t="shared" si="50"/>
        <v>4056379.05</v>
      </c>
      <c r="X131" s="111">
        <v>1</v>
      </c>
      <c r="Y131" s="122">
        <f>W131/T131</f>
        <v>0.94833534072052439</v>
      </c>
      <c r="Z131" s="38"/>
      <c r="AA131" s="38" t="s">
        <v>90</v>
      </c>
      <c r="AB131" s="38" t="s">
        <v>301</v>
      </c>
      <c r="AC131" s="38" t="s">
        <v>562</v>
      </c>
      <c r="AD131" s="38" t="s">
        <v>445</v>
      </c>
      <c r="AE131" s="38" t="s">
        <v>563</v>
      </c>
      <c r="AF131" s="48">
        <v>51272.14</v>
      </c>
      <c r="AG131" s="48"/>
      <c r="AH131" s="48">
        <v>2696774.67</v>
      </c>
      <c r="AI131" s="38" t="s">
        <v>564</v>
      </c>
      <c r="AJ131" s="50">
        <f>K131-O131</f>
        <v>1722632.2000000002</v>
      </c>
      <c r="AK131" s="50">
        <f>O131-P131</f>
        <v>220988.75</v>
      </c>
      <c r="AL131" s="43">
        <f>J131*0.001</f>
        <v>6000</v>
      </c>
      <c r="AM131" s="43"/>
      <c r="AN131" s="43">
        <v>899100</v>
      </c>
      <c r="AO131" s="43"/>
      <c r="AP131" s="51" t="s">
        <v>67</v>
      </c>
      <c r="AQ131" s="51" t="s">
        <v>67</v>
      </c>
      <c r="AR131" s="91" t="s">
        <v>443</v>
      </c>
      <c r="AS131" s="51" t="s">
        <v>90</v>
      </c>
      <c r="AT131" s="51"/>
      <c r="AU131" s="51"/>
      <c r="AV131" s="51"/>
      <c r="AW131" s="51"/>
      <c r="AX131" s="51"/>
    </row>
    <row r="132" spans="1:50" s="53" customFormat="1" ht="49.5" hidden="1" customHeight="1" x14ac:dyDescent="0.25">
      <c r="A132" s="36" t="s">
        <v>56</v>
      </c>
      <c r="B132" s="38">
        <v>2014</v>
      </c>
      <c r="C132" s="38" t="s">
        <v>93</v>
      </c>
      <c r="D132" s="37" t="s">
        <v>565</v>
      </c>
      <c r="E132" s="38" t="s">
        <v>89</v>
      </c>
      <c r="F132" s="38" t="s">
        <v>90</v>
      </c>
      <c r="G132" s="90">
        <v>42046</v>
      </c>
      <c r="H132" s="90" t="s">
        <v>566</v>
      </c>
      <c r="I132" s="84"/>
      <c r="J132" s="48">
        <v>4500000</v>
      </c>
      <c r="K132" s="48">
        <v>4500000</v>
      </c>
      <c r="L132" s="69"/>
      <c r="M132" s="69"/>
      <c r="N132" s="48">
        <v>4500000</v>
      </c>
      <c r="O132" s="48">
        <f>1227375.57+1232946.02+464846.39+4500</f>
        <v>2929667.98</v>
      </c>
      <c r="P132" s="48">
        <v>2190312.9700000002</v>
      </c>
      <c r="Q132" s="43">
        <f t="shared" si="57"/>
        <v>4500000</v>
      </c>
      <c r="R132" s="43">
        <f t="shared" si="57"/>
        <v>4500000</v>
      </c>
      <c r="S132" s="44">
        <f t="shared" si="65"/>
        <v>4500000</v>
      </c>
      <c r="T132" s="43">
        <f t="shared" si="47"/>
        <v>2929667.98</v>
      </c>
      <c r="U132" s="44">
        <f t="shared" si="48"/>
        <v>2190312.9700000002</v>
      </c>
      <c r="V132" s="44">
        <f t="shared" si="49"/>
        <v>2190312.9700000002</v>
      </c>
      <c r="W132" s="43">
        <f t="shared" si="50"/>
        <v>2190312.9700000002</v>
      </c>
      <c r="X132" s="111">
        <v>1</v>
      </c>
      <c r="Y132" s="122">
        <f>W132/T132</f>
        <v>0.74763180843448351</v>
      </c>
      <c r="Z132" s="38"/>
      <c r="AA132" s="38" t="s">
        <v>90</v>
      </c>
      <c r="AB132" s="38" t="s">
        <v>301</v>
      </c>
      <c r="AC132" s="38" t="s">
        <v>567</v>
      </c>
      <c r="AD132" s="38" t="s">
        <v>445</v>
      </c>
      <c r="AE132" s="38" t="s">
        <v>568</v>
      </c>
      <c r="AF132" s="48">
        <v>17226.61</v>
      </c>
      <c r="AG132" s="48"/>
      <c r="AH132" s="48">
        <v>3165442.76</v>
      </c>
      <c r="AI132" s="38" t="s">
        <v>569</v>
      </c>
      <c r="AJ132" s="50">
        <f t="shared" si="63"/>
        <v>1570332.02</v>
      </c>
      <c r="AK132" s="50">
        <f t="shared" si="64"/>
        <v>739355.00999999978</v>
      </c>
      <c r="AL132" s="43">
        <f>J132*0.001</f>
        <v>4500</v>
      </c>
      <c r="AM132" s="43"/>
      <c r="AN132" s="43"/>
      <c r="AO132" s="43"/>
      <c r="AP132" s="51" t="s">
        <v>67</v>
      </c>
      <c r="AQ132" s="51" t="s">
        <v>67</v>
      </c>
      <c r="AR132" s="91" t="s">
        <v>443</v>
      </c>
      <c r="AS132" s="51" t="s">
        <v>90</v>
      </c>
      <c r="AT132" s="51"/>
      <c r="AU132" s="51"/>
      <c r="AV132" s="51"/>
      <c r="AW132" s="51"/>
      <c r="AX132" s="51"/>
    </row>
    <row r="133" spans="1:50" s="53" customFormat="1" ht="47.25" hidden="1" customHeight="1" x14ac:dyDescent="0.25">
      <c r="A133" s="36" t="s">
        <v>56</v>
      </c>
      <c r="B133" s="38">
        <v>2014</v>
      </c>
      <c r="C133" s="38" t="s">
        <v>570</v>
      </c>
      <c r="D133" s="37" t="s">
        <v>571</v>
      </c>
      <c r="E133" s="38" t="s">
        <v>89</v>
      </c>
      <c r="F133" s="38" t="s">
        <v>90</v>
      </c>
      <c r="G133" s="90">
        <v>42177</v>
      </c>
      <c r="H133" s="90">
        <v>42296</v>
      </c>
      <c r="I133" s="84"/>
      <c r="J133" s="48">
        <v>4000000</v>
      </c>
      <c r="K133" s="48">
        <v>4000000</v>
      </c>
      <c r="L133" s="69"/>
      <c r="M133" s="69"/>
      <c r="N133" s="48">
        <v>4000000</v>
      </c>
      <c r="O133" s="48">
        <v>505280.89</v>
      </c>
      <c r="P133" s="48">
        <f>501280.89+4000</f>
        <v>505280.89</v>
      </c>
      <c r="Q133" s="43">
        <f t="shared" si="57"/>
        <v>4000000</v>
      </c>
      <c r="R133" s="43">
        <f t="shared" si="57"/>
        <v>4000000</v>
      </c>
      <c r="S133" s="44">
        <f t="shared" si="65"/>
        <v>4000000</v>
      </c>
      <c r="T133" s="43">
        <f t="shared" si="47"/>
        <v>505280.89</v>
      </c>
      <c r="U133" s="44">
        <f t="shared" si="48"/>
        <v>505280.89</v>
      </c>
      <c r="V133" s="44">
        <f t="shared" si="49"/>
        <v>505280.89</v>
      </c>
      <c r="W133" s="43">
        <f t="shared" si="50"/>
        <v>505280.89</v>
      </c>
      <c r="X133" s="111">
        <v>1</v>
      </c>
      <c r="Y133" s="122">
        <f>W133/T133</f>
        <v>1</v>
      </c>
      <c r="Z133" s="38"/>
      <c r="AA133" s="38" t="s">
        <v>90</v>
      </c>
      <c r="AB133" s="38" t="s">
        <v>301</v>
      </c>
      <c r="AC133" s="38" t="s">
        <v>572</v>
      </c>
      <c r="AD133" s="38" t="s">
        <v>445</v>
      </c>
      <c r="AE133" s="38" t="s">
        <v>573</v>
      </c>
      <c r="AF133" s="48">
        <v>53196.71</v>
      </c>
      <c r="AG133" s="48"/>
      <c r="AH133" s="48">
        <v>3898812.44</v>
      </c>
      <c r="AI133" s="38" t="s">
        <v>569</v>
      </c>
      <c r="AJ133" s="50">
        <f t="shared" si="63"/>
        <v>3494719.11</v>
      </c>
      <c r="AK133" s="50">
        <f t="shared" si="64"/>
        <v>0</v>
      </c>
      <c r="AL133" s="43">
        <f>J133*0.001</f>
        <v>4000</v>
      </c>
      <c r="AM133" s="43"/>
      <c r="AN133" s="43">
        <v>3494719.11</v>
      </c>
      <c r="AO133" s="43"/>
      <c r="AP133" s="51" t="s">
        <v>67</v>
      </c>
      <c r="AQ133" s="51" t="s">
        <v>67</v>
      </c>
      <c r="AR133" s="91" t="s">
        <v>443</v>
      </c>
      <c r="AS133" s="51" t="s">
        <v>90</v>
      </c>
      <c r="AT133" s="51"/>
      <c r="AU133" s="51"/>
      <c r="AV133" s="51"/>
      <c r="AW133" s="51"/>
      <c r="AX133" s="51"/>
    </row>
    <row r="134" spans="1:50" s="53" customFormat="1" ht="34.5" hidden="1" customHeight="1" x14ac:dyDescent="0.25">
      <c r="A134" s="36" t="s">
        <v>56</v>
      </c>
      <c r="B134" s="38">
        <v>2014</v>
      </c>
      <c r="C134" s="38" t="s">
        <v>93</v>
      </c>
      <c r="D134" s="37" t="s">
        <v>574</v>
      </c>
      <c r="E134" s="38" t="s">
        <v>89</v>
      </c>
      <c r="F134" s="38" t="s">
        <v>90</v>
      </c>
      <c r="G134" s="90">
        <v>42045</v>
      </c>
      <c r="H134" s="90">
        <v>42254</v>
      </c>
      <c r="I134" s="84"/>
      <c r="J134" s="48">
        <v>4700000</v>
      </c>
      <c r="K134" s="48">
        <v>4700000</v>
      </c>
      <c r="L134" s="69"/>
      <c r="M134" s="69"/>
      <c r="N134" s="48">
        <v>4700000</v>
      </c>
      <c r="O134" s="48">
        <f>1281054.4+979038.42+1271824.15+4700</f>
        <v>3536616.9699999997</v>
      </c>
      <c r="P134" s="48">
        <v>3521751.02</v>
      </c>
      <c r="Q134" s="43">
        <f t="shared" si="57"/>
        <v>4700000</v>
      </c>
      <c r="R134" s="43">
        <f t="shared" si="57"/>
        <v>4700000</v>
      </c>
      <c r="S134" s="44">
        <f t="shared" si="65"/>
        <v>4700000</v>
      </c>
      <c r="T134" s="43">
        <f t="shared" si="47"/>
        <v>3536616.9699999997</v>
      </c>
      <c r="U134" s="44">
        <f t="shared" si="48"/>
        <v>3521751.02</v>
      </c>
      <c r="V134" s="44">
        <f t="shared" si="49"/>
        <v>3521751.02</v>
      </c>
      <c r="W134" s="43">
        <f t="shared" si="50"/>
        <v>3521751.02</v>
      </c>
      <c r="X134" s="111">
        <v>1</v>
      </c>
      <c r="Y134" s="122">
        <f>W134/T134</f>
        <v>0.99579656204612976</v>
      </c>
      <c r="Z134" s="38"/>
      <c r="AA134" s="38" t="s">
        <v>90</v>
      </c>
      <c r="AB134" s="38" t="s">
        <v>301</v>
      </c>
      <c r="AC134" s="38" t="s">
        <v>575</v>
      </c>
      <c r="AD134" s="38" t="s">
        <v>445</v>
      </c>
      <c r="AE134" s="38" t="s">
        <v>576</v>
      </c>
      <c r="AF134" s="48">
        <v>44475.57</v>
      </c>
      <c r="AG134" s="48"/>
      <c r="AH134" s="48">
        <v>2190204.7200000002</v>
      </c>
      <c r="AI134" s="38" t="s">
        <v>564</v>
      </c>
      <c r="AJ134" s="50">
        <f t="shared" si="63"/>
        <v>1163383.0300000003</v>
      </c>
      <c r="AK134" s="50">
        <f t="shared" si="64"/>
        <v>14865.949999999721</v>
      </c>
      <c r="AL134" s="43">
        <f>J134*0.001</f>
        <v>4700</v>
      </c>
      <c r="AM134" s="43"/>
      <c r="AN134" s="43"/>
      <c r="AO134" s="43"/>
      <c r="AP134" s="51" t="s">
        <v>67</v>
      </c>
      <c r="AQ134" s="51" t="s">
        <v>67</v>
      </c>
      <c r="AR134" s="51" t="s">
        <v>577</v>
      </c>
      <c r="AS134" s="51" t="s">
        <v>90</v>
      </c>
      <c r="AT134" s="51"/>
      <c r="AU134" s="51"/>
      <c r="AV134" s="51"/>
      <c r="AW134" s="51"/>
      <c r="AX134" s="51"/>
    </row>
    <row r="135" spans="1:50" s="53" customFormat="1" ht="35.25" hidden="1" customHeight="1" x14ac:dyDescent="0.25">
      <c r="A135" s="36" t="s">
        <v>56</v>
      </c>
      <c r="B135" s="38">
        <v>2014</v>
      </c>
      <c r="C135" s="38" t="s">
        <v>560</v>
      </c>
      <c r="D135" s="37" t="s">
        <v>578</v>
      </c>
      <c r="E135" s="38" t="s">
        <v>423</v>
      </c>
      <c r="F135" s="38" t="s">
        <v>108</v>
      </c>
      <c r="G135" s="90">
        <v>42004</v>
      </c>
      <c r="H135" s="90">
        <v>42205</v>
      </c>
      <c r="I135" s="84"/>
      <c r="J135" s="48">
        <v>1500000</v>
      </c>
      <c r="K135" s="48">
        <v>1500000</v>
      </c>
      <c r="L135" s="69"/>
      <c r="M135" s="69"/>
      <c r="N135" s="48">
        <v>1500000</v>
      </c>
      <c r="O135" s="48">
        <f>1467000+1500</f>
        <v>1468500</v>
      </c>
      <c r="P135" s="48">
        <f>1467000+1500</f>
        <v>1468500</v>
      </c>
      <c r="Q135" s="43">
        <f t="shared" si="57"/>
        <v>1500000</v>
      </c>
      <c r="R135" s="43">
        <f t="shared" si="57"/>
        <v>1500000</v>
      </c>
      <c r="S135" s="44">
        <f t="shared" si="65"/>
        <v>1500000</v>
      </c>
      <c r="T135" s="43">
        <f t="shared" si="47"/>
        <v>1468500</v>
      </c>
      <c r="U135" s="44">
        <f t="shared" si="48"/>
        <v>1468500</v>
      </c>
      <c r="V135" s="44">
        <f t="shared" si="49"/>
        <v>1468500</v>
      </c>
      <c r="W135" s="43">
        <f t="shared" si="50"/>
        <v>1468500</v>
      </c>
      <c r="X135" s="111">
        <v>1</v>
      </c>
      <c r="Y135" s="122">
        <v>1</v>
      </c>
      <c r="Z135" s="38"/>
      <c r="AA135" s="38"/>
      <c r="AB135" s="38" t="s">
        <v>301</v>
      </c>
      <c r="AC135" s="38" t="s">
        <v>579</v>
      </c>
      <c r="AD135" s="38" t="s">
        <v>580</v>
      </c>
      <c r="AE135" s="38" t="s">
        <v>581</v>
      </c>
      <c r="AF135" s="48">
        <v>0</v>
      </c>
      <c r="AG135" s="48"/>
      <c r="AH135" s="48">
        <f t="shared" ref="AH135:AH136" si="66">N135-P135</f>
        <v>31500</v>
      </c>
      <c r="AI135" s="38" t="s">
        <v>582</v>
      </c>
      <c r="AJ135" s="50">
        <f t="shared" si="63"/>
        <v>31500</v>
      </c>
      <c r="AK135" s="50">
        <f t="shared" si="64"/>
        <v>0</v>
      </c>
      <c r="AL135" s="43">
        <v>1500</v>
      </c>
      <c r="AM135" s="123" t="s">
        <v>583</v>
      </c>
      <c r="AN135" s="43"/>
      <c r="AO135" s="43"/>
      <c r="AP135" s="51" t="s">
        <v>67</v>
      </c>
      <c r="AQ135" s="51" t="s">
        <v>67</v>
      </c>
      <c r="AR135" s="51" t="s">
        <v>68</v>
      </c>
      <c r="AS135" s="51"/>
      <c r="AT135" s="51" t="s">
        <v>69</v>
      </c>
      <c r="AU135" s="51" t="s">
        <v>69</v>
      </c>
      <c r="AV135" s="51"/>
      <c r="AW135" s="51"/>
      <c r="AX135" s="51"/>
    </row>
    <row r="136" spans="1:50" s="53" customFormat="1" ht="30" hidden="1" customHeight="1" x14ac:dyDescent="0.25">
      <c r="A136" s="36" t="s">
        <v>56</v>
      </c>
      <c r="B136" s="38">
        <v>2014</v>
      </c>
      <c r="C136" s="38" t="s">
        <v>61</v>
      </c>
      <c r="D136" s="37" t="s">
        <v>584</v>
      </c>
      <c r="E136" s="38" t="s">
        <v>423</v>
      </c>
      <c r="F136" s="38" t="s">
        <v>108</v>
      </c>
      <c r="G136" s="90">
        <v>41995</v>
      </c>
      <c r="H136" s="90">
        <v>42144</v>
      </c>
      <c r="I136" s="84"/>
      <c r="J136" s="48">
        <v>600000</v>
      </c>
      <c r="K136" s="48">
        <v>600000</v>
      </c>
      <c r="L136" s="69"/>
      <c r="M136" s="69"/>
      <c r="N136" s="48">
        <v>600000</v>
      </c>
      <c r="O136" s="48">
        <f>591600+600</f>
        <v>592200</v>
      </c>
      <c r="P136" s="48">
        <f>591600+600</f>
        <v>592200</v>
      </c>
      <c r="Q136" s="43">
        <f t="shared" si="57"/>
        <v>600000</v>
      </c>
      <c r="R136" s="43">
        <f t="shared" si="57"/>
        <v>600000</v>
      </c>
      <c r="S136" s="44">
        <f t="shared" si="65"/>
        <v>600000</v>
      </c>
      <c r="T136" s="43">
        <f t="shared" si="47"/>
        <v>592200</v>
      </c>
      <c r="U136" s="44">
        <f t="shared" si="48"/>
        <v>592200</v>
      </c>
      <c r="V136" s="44">
        <f t="shared" si="49"/>
        <v>592200</v>
      </c>
      <c r="W136" s="43">
        <f t="shared" si="50"/>
        <v>592200</v>
      </c>
      <c r="X136" s="111">
        <v>1</v>
      </c>
      <c r="Y136" s="122">
        <f>W136/T136</f>
        <v>1</v>
      </c>
      <c r="Z136" s="38"/>
      <c r="AA136" s="38"/>
      <c r="AB136" s="38" t="s">
        <v>301</v>
      </c>
      <c r="AC136" s="38" t="s">
        <v>585</v>
      </c>
      <c r="AD136" s="38" t="s">
        <v>586</v>
      </c>
      <c r="AE136" s="38" t="s">
        <v>587</v>
      </c>
      <c r="AF136" s="48">
        <v>0</v>
      </c>
      <c r="AG136" s="48"/>
      <c r="AH136" s="48">
        <f t="shared" si="66"/>
        <v>7800</v>
      </c>
      <c r="AI136" s="38"/>
      <c r="AJ136" s="50">
        <f t="shared" si="63"/>
        <v>7800</v>
      </c>
      <c r="AK136" s="50">
        <f t="shared" si="64"/>
        <v>0</v>
      </c>
      <c r="AL136" s="43">
        <v>600</v>
      </c>
      <c r="AM136" s="123" t="s">
        <v>583</v>
      </c>
      <c r="AN136" s="43"/>
      <c r="AO136" s="43"/>
      <c r="AP136" s="51" t="s">
        <v>67</v>
      </c>
      <c r="AQ136" s="51" t="s">
        <v>67</v>
      </c>
      <c r="AR136" s="51" t="s">
        <v>68</v>
      </c>
      <c r="AS136" s="51"/>
      <c r="AT136" s="51" t="s">
        <v>69</v>
      </c>
      <c r="AU136" s="51" t="s">
        <v>69</v>
      </c>
      <c r="AV136" s="51"/>
      <c r="AW136" s="51"/>
      <c r="AX136" s="51"/>
    </row>
    <row r="137" spans="1:50" s="53" customFormat="1" ht="60" hidden="1" customHeight="1" x14ac:dyDescent="0.25">
      <c r="A137" s="130" t="s">
        <v>56</v>
      </c>
      <c r="B137" s="38">
        <v>2015</v>
      </c>
      <c r="C137" s="38" t="s">
        <v>61</v>
      </c>
      <c r="D137" s="37" t="s">
        <v>588</v>
      </c>
      <c r="E137" s="38" t="s">
        <v>589</v>
      </c>
      <c r="F137" s="84" t="s">
        <v>167</v>
      </c>
      <c r="G137" s="121" t="s">
        <v>590</v>
      </c>
      <c r="H137" s="121" t="s">
        <v>591</v>
      </c>
      <c r="I137" s="104">
        <v>68796</v>
      </c>
      <c r="J137" s="48">
        <f>J138+J139+J140</f>
        <v>33475000</v>
      </c>
      <c r="K137" s="48">
        <f>K138+K139+K140</f>
        <v>12812175</v>
      </c>
      <c r="L137" s="69">
        <v>0</v>
      </c>
      <c r="M137" s="69">
        <v>0</v>
      </c>
      <c r="N137" s="48">
        <v>6406087.5</v>
      </c>
      <c r="O137" s="48">
        <v>12812175</v>
      </c>
      <c r="P137" s="48">
        <v>6406087.5</v>
      </c>
      <c r="Q137" s="43">
        <f>J137</f>
        <v>33475000</v>
      </c>
      <c r="R137" s="43">
        <f>K137</f>
        <v>12812175</v>
      </c>
      <c r="S137" s="44">
        <f>R137</f>
        <v>12812175</v>
      </c>
      <c r="T137" s="43">
        <f>O137</f>
        <v>12812175</v>
      </c>
      <c r="U137" s="44">
        <f>V137</f>
        <v>6406087.5</v>
      </c>
      <c r="V137" s="44">
        <f>P137</f>
        <v>6406087.5</v>
      </c>
      <c r="W137" s="44">
        <f>V137</f>
        <v>6406087.5</v>
      </c>
      <c r="X137" s="111">
        <f t="shared" ref="X137:X153" si="67">+V137/T137</f>
        <v>0.5</v>
      </c>
      <c r="Y137" s="122">
        <f>W137/T137</f>
        <v>0.5</v>
      </c>
      <c r="Z137" s="38" t="s">
        <v>592</v>
      </c>
      <c r="AA137" s="38" t="s">
        <v>593</v>
      </c>
      <c r="AB137" s="38" t="s">
        <v>594</v>
      </c>
      <c r="AC137" s="109" t="s">
        <v>595</v>
      </c>
      <c r="AD137" s="38" t="s">
        <v>596</v>
      </c>
      <c r="AE137" s="109" t="s">
        <v>597</v>
      </c>
      <c r="AF137" s="48">
        <v>16.8</v>
      </c>
      <c r="AG137" s="48"/>
      <c r="AH137" s="48">
        <v>6406087.5</v>
      </c>
      <c r="AI137" s="38"/>
      <c r="AJ137" s="50">
        <f t="shared" si="63"/>
        <v>0</v>
      </c>
      <c r="AK137" s="50">
        <f t="shared" si="64"/>
        <v>6406087.5</v>
      </c>
      <c r="AL137" s="43">
        <f>J137*0.001</f>
        <v>33475</v>
      </c>
      <c r="AM137" s="43"/>
      <c r="AN137" s="43">
        <v>0</v>
      </c>
      <c r="AO137" s="43"/>
      <c r="AP137" s="85"/>
      <c r="AQ137" s="51" t="s">
        <v>273</v>
      </c>
      <c r="AR137" s="51"/>
      <c r="AS137" s="51"/>
      <c r="AT137" s="51"/>
      <c r="AU137" s="51"/>
      <c r="AV137" s="51"/>
      <c r="AW137" s="51"/>
      <c r="AX137" s="51"/>
    </row>
    <row r="138" spans="1:50" s="53" customFormat="1" ht="30" hidden="1" x14ac:dyDescent="0.25">
      <c r="A138" s="132"/>
      <c r="B138" s="38">
        <v>2015</v>
      </c>
      <c r="C138" s="38" t="s">
        <v>61</v>
      </c>
      <c r="D138" s="120" t="s">
        <v>598</v>
      </c>
      <c r="E138" s="38"/>
      <c r="F138" s="84" t="s">
        <v>167</v>
      </c>
      <c r="G138" s="131"/>
      <c r="H138" s="131"/>
      <c r="I138" s="104"/>
      <c r="J138" s="48">
        <v>4450000</v>
      </c>
      <c r="K138" s="48">
        <v>0</v>
      </c>
      <c r="L138" s="69"/>
      <c r="M138" s="69"/>
      <c r="N138" s="48"/>
      <c r="O138" s="48"/>
      <c r="P138" s="48"/>
      <c r="Q138" s="43"/>
      <c r="R138" s="43"/>
      <c r="S138" s="44"/>
      <c r="T138" s="43"/>
      <c r="U138" s="44"/>
      <c r="V138" s="44"/>
      <c r="W138" s="44"/>
      <c r="X138" s="111"/>
      <c r="Y138" s="122"/>
      <c r="Z138" s="38"/>
      <c r="AA138" s="38"/>
      <c r="AB138" s="38"/>
      <c r="AC138" s="109"/>
      <c r="AD138" s="38"/>
      <c r="AE138" s="109"/>
      <c r="AF138" s="48"/>
      <c r="AG138" s="48"/>
      <c r="AH138" s="48"/>
      <c r="AI138" s="38"/>
      <c r="AJ138" s="50"/>
      <c r="AK138" s="50"/>
      <c r="AL138" s="43"/>
      <c r="AM138" s="43"/>
      <c r="AN138" s="43"/>
      <c r="AO138" s="43"/>
      <c r="AP138" s="85"/>
      <c r="AQ138" s="51"/>
      <c r="AR138" s="51"/>
      <c r="AS138" s="51"/>
      <c r="AT138" s="51"/>
      <c r="AU138" s="51"/>
      <c r="AV138" s="51"/>
      <c r="AW138" s="51"/>
      <c r="AX138" s="51"/>
    </row>
    <row r="139" spans="1:50" s="53" customFormat="1" ht="45" hidden="1" x14ac:dyDescent="0.25">
      <c r="A139" s="132"/>
      <c r="B139" s="38">
        <v>2015</v>
      </c>
      <c r="C139" s="38" t="s">
        <v>61</v>
      </c>
      <c r="D139" s="120" t="s">
        <v>599</v>
      </c>
      <c r="E139" s="38"/>
      <c r="F139" s="84" t="s">
        <v>167</v>
      </c>
      <c r="G139" s="131"/>
      <c r="H139" s="131"/>
      <c r="I139" s="104"/>
      <c r="J139" s="48">
        <v>2200000</v>
      </c>
      <c r="K139" s="48">
        <v>0</v>
      </c>
      <c r="L139" s="69"/>
      <c r="M139" s="69"/>
      <c r="N139" s="48"/>
      <c r="O139" s="48"/>
      <c r="P139" s="48"/>
      <c r="Q139" s="43"/>
      <c r="R139" s="43"/>
      <c r="S139" s="44"/>
      <c r="T139" s="43"/>
      <c r="U139" s="44"/>
      <c r="V139" s="44"/>
      <c r="W139" s="44"/>
      <c r="X139" s="111"/>
      <c r="Y139" s="122"/>
      <c r="Z139" s="38"/>
      <c r="AA139" s="38"/>
      <c r="AB139" s="38"/>
      <c r="AC139" s="109"/>
      <c r="AD139" s="38"/>
      <c r="AE139" s="109"/>
      <c r="AF139" s="48"/>
      <c r="AG139" s="48"/>
      <c r="AH139" s="48"/>
      <c r="AI139" s="38"/>
      <c r="AJ139" s="50"/>
      <c r="AK139" s="50"/>
      <c r="AL139" s="43"/>
      <c r="AM139" s="43"/>
      <c r="AN139" s="43"/>
      <c r="AO139" s="43"/>
      <c r="AP139" s="85"/>
      <c r="AQ139" s="51"/>
      <c r="AR139" s="51"/>
      <c r="AS139" s="51"/>
      <c r="AT139" s="51"/>
      <c r="AU139" s="51"/>
      <c r="AV139" s="51"/>
      <c r="AW139" s="51"/>
      <c r="AX139" s="51"/>
    </row>
    <row r="140" spans="1:50" s="53" customFormat="1" ht="30" hidden="1" x14ac:dyDescent="0.25">
      <c r="A140" s="133"/>
      <c r="B140" s="38">
        <v>2015</v>
      </c>
      <c r="C140" s="38" t="s">
        <v>61</v>
      </c>
      <c r="D140" s="120" t="s">
        <v>600</v>
      </c>
      <c r="E140" s="38"/>
      <c r="F140" s="84" t="s">
        <v>167</v>
      </c>
      <c r="G140" s="131"/>
      <c r="H140" s="131"/>
      <c r="I140" s="104"/>
      <c r="J140" s="48">
        <v>26825000</v>
      </c>
      <c r="K140" s="48">
        <v>12812175</v>
      </c>
      <c r="L140" s="69"/>
      <c r="M140" s="69"/>
      <c r="N140" s="48"/>
      <c r="O140" s="48"/>
      <c r="P140" s="48"/>
      <c r="Q140" s="43"/>
      <c r="R140" s="43"/>
      <c r="S140" s="44"/>
      <c r="T140" s="43"/>
      <c r="U140" s="44"/>
      <c r="V140" s="44"/>
      <c r="W140" s="44"/>
      <c r="X140" s="111"/>
      <c r="Y140" s="122"/>
      <c r="Z140" s="38"/>
      <c r="AA140" s="38"/>
      <c r="AB140" s="38"/>
      <c r="AC140" s="109"/>
      <c r="AD140" s="38"/>
      <c r="AE140" s="109"/>
      <c r="AF140" s="48"/>
      <c r="AG140" s="48"/>
      <c r="AH140" s="48"/>
      <c r="AI140" s="38"/>
      <c r="AJ140" s="50"/>
      <c r="AK140" s="50"/>
      <c r="AL140" s="43"/>
      <c r="AM140" s="43"/>
      <c r="AN140" s="43"/>
      <c r="AO140" s="43"/>
      <c r="AP140" s="85"/>
      <c r="AQ140" s="51"/>
      <c r="AR140" s="51"/>
      <c r="AS140" s="51"/>
      <c r="AT140" s="51"/>
      <c r="AU140" s="51"/>
      <c r="AV140" s="51"/>
      <c r="AW140" s="51"/>
      <c r="AX140" s="51"/>
    </row>
    <row r="141" spans="1:50" s="53" customFormat="1" ht="45" hidden="1" x14ac:dyDescent="0.25">
      <c r="A141" s="36" t="s">
        <v>56</v>
      </c>
      <c r="B141" s="38">
        <v>2015</v>
      </c>
      <c r="C141" s="38" t="s">
        <v>93</v>
      </c>
      <c r="D141" s="37" t="s">
        <v>601</v>
      </c>
      <c r="E141" s="38" t="s">
        <v>89</v>
      </c>
      <c r="F141" s="38" t="s">
        <v>90</v>
      </c>
      <c r="G141" s="142" t="s">
        <v>602</v>
      </c>
      <c r="H141" s="142">
        <v>42491</v>
      </c>
      <c r="I141" s="104">
        <v>74733</v>
      </c>
      <c r="J141" s="48">
        <v>1100000</v>
      </c>
      <c r="K141" s="48">
        <v>1100000</v>
      </c>
      <c r="L141" s="69">
        <v>0</v>
      </c>
      <c r="M141" s="69">
        <v>0</v>
      </c>
      <c r="N141" s="48">
        <v>549450</v>
      </c>
      <c r="O141" s="48">
        <v>1098900</v>
      </c>
      <c r="P141" s="48">
        <v>0</v>
      </c>
      <c r="Q141" s="43">
        <f>J141</f>
        <v>1100000</v>
      </c>
      <c r="R141" s="43">
        <f>K141</f>
        <v>1100000</v>
      </c>
      <c r="S141" s="44">
        <f>R141</f>
        <v>1100000</v>
      </c>
      <c r="T141" s="43">
        <f>O141</f>
        <v>1098900</v>
      </c>
      <c r="U141" s="44">
        <f>V141</f>
        <v>0</v>
      </c>
      <c r="V141" s="44">
        <f>P141</f>
        <v>0</v>
      </c>
      <c r="W141" s="44">
        <f>V141</f>
        <v>0</v>
      </c>
      <c r="X141" s="111">
        <f t="shared" si="67"/>
        <v>0</v>
      </c>
      <c r="Y141" s="122">
        <f>W141/T141</f>
        <v>0</v>
      </c>
      <c r="Z141" s="38" t="s">
        <v>603</v>
      </c>
      <c r="AA141" s="38" t="s">
        <v>93</v>
      </c>
      <c r="AB141" s="38" t="s">
        <v>604</v>
      </c>
      <c r="AC141" s="109" t="s">
        <v>605</v>
      </c>
      <c r="AD141" s="38" t="s">
        <v>606</v>
      </c>
      <c r="AE141" s="109" t="s">
        <v>607</v>
      </c>
      <c r="AF141" s="48">
        <v>0</v>
      </c>
      <c r="AG141" s="48"/>
      <c r="AH141" s="48">
        <v>549450</v>
      </c>
      <c r="AI141" s="38"/>
      <c r="AJ141" s="50">
        <f t="shared" si="63"/>
        <v>1100</v>
      </c>
      <c r="AK141" s="50">
        <f t="shared" si="64"/>
        <v>1098900</v>
      </c>
      <c r="AL141" s="43">
        <f>J141*0.001</f>
        <v>1100</v>
      </c>
      <c r="AM141" s="43"/>
      <c r="AN141" s="43">
        <v>0</v>
      </c>
      <c r="AO141" s="43"/>
      <c r="AP141" s="85"/>
      <c r="AQ141" s="51" t="s">
        <v>273</v>
      </c>
      <c r="AR141" s="51"/>
      <c r="AS141" s="51"/>
      <c r="AT141" s="51"/>
      <c r="AU141" s="51"/>
      <c r="AV141" s="51"/>
      <c r="AW141" s="51"/>
      <c r="AX141" s="51"/>
    </row>
    <row r="142" spans="1:50" s="53" customFormat="1" ht="45" hidden="1" x14ac:dyDescent="0.25">
      <c r="A142" s="130" t="s">
        <v>56</v>
      </c>
      <c r="B142" s="38">
        <v>2015</v>
      </c>
      <c r="C142" s="38" t="s">
        <v>93</v>
      </c>
      <c r="D142" s="37" t="s">
        <v>608</v>
      </c>
      <c r="E142" s="38" t="s">
        <v>59</v>
      </c>
      <c r="F142" s="38" t="s">
        <v>90</v>
      </c>
      <c r="G142" s="142" t="s">
        <v>602</v>
      </c>
      <c r="H142" s="142">
        <v>42644</v>
      </c>
      <c r="I142" s="104">
        <v>1583803</v>
      </c>
      <c r="J142" s="48">
        <f>J143+J144</f>
        <v>328792469</v>
      </c>
      <c r="K142" s="48">
        <f>K143+K144</f>
        <v>336539805.87</v>
      </c>
      <c r="L142" s="69">
        <v>72515836.719999999</v>
      </c>
      <c r="M142" s="69">
        <v>1366574.86</v>
      </c>
      <c r="N142" s="48">
        <v>75409156.060000002</v>
      </c>
      <c r="O142" s="48">
        <v>181946121.37</v>
      </c>
      <c r="P142" s="48">
        <v>0</v>
      </c>
      <c r="Q142" s="43">
        <f>J142</f>
        <v>328792469</v>
      </c>
      <c r="R142" s="43">
        <f>K142</f>
        <v>336539805.87</v>
      </c>
      <c r="S142" s="44">
        <f>R142</f>
        <v>336539805.87</v>
      </c>
      <c r="T142" s="43">
        <f>O142</f>
        <v>181946121.37</v>
      </c>
      <c r="U142" s="44">
        <f>V142</f>
        <v>0</v>
      </c>
      <c r="V142" s="44">
        <f>P142</f>
        <v>0</v>
      </c>
      <c r="W142" s="44">
        <f>V142</f>
        <v>0</v>
      </c>
      <c r="X142" s="111">
        <f t="shared" si="67"/>
        <v>0</v>
      </c>
      <c r="Y142" s="122">
        <f>W142/T142</f>
        <v>0</v>
      </c>
      <c r="Z142" s="38" t="s">
        <v>609</v>
      </c>
      <c r="AA142" s="38" t="s">
        <v>93</v>
      </c>
      <c r="AB142" s="38" t="s">
        <v>604</v>
      </c>
      <c r="AC142" s="109" t="s">
        <v>610</v>
      </c>
      <c r="AD142" s="38" t="s">
        <v>611</v>
      </c>
      <c r="AE142" s="109" t="s">
        <v>612</v>
      </c>
      <c r="AF142" s="48">
        <v>90623.73</v>
      </c>
      <c r="AG142" s="48"/>
      <c r="AH142" s="48">
        <v>75499780.790000007</v>
      </c>
      <c r="AI142" s="38"/>
      <c r="AJ142" s="50">
        <f t="shared" si="63"/>
        <v>154593684.5</v>
      </c>
      <c r="AK142" s="50">
        <f t="shared" si="64"/>
        <v>181946121.37</v>
      </c>
      <c r="AL142" s="43">
        <f>J142*0.001</f>
        <v>328792.46899999998</v>
      </c>
      <c r="AM142" s="43"/>
      <c r="AN142" s="43">
        <v>69417732.160999998</v>
      </c>
      <c r="AO142" s="43"/>
      <c r="AP142" s="85"/>
      <c r="AQ142" s="51" t="s">
        <v>273</v>
      </c>
      <c r="AR142" s="51"/>
      <c r="AS142" s="51"/>
      <c r="AT142" s="51"/>
      <c r="AU142" s="51"/>
      <c r="AV142" s="51"/>
      <c r="AW142" s="51"/>
      <c r="AX142" s="51"/>
    </row>
    <row r="143" spans="1:50" s="53" customFormat="1" ht="30" hidden="1" x14ac:dyDescent="0.25">
      <c r="A143" s="132"/>
      <c r="B143" s="38">
        <v>2015</v>
      </c>
      <c r="C143" s="38" t="s">
        <v>93</v>
      </c>
      <c r="D143" s="120" t="s">
        <v>608</v>
      </c>
      <c r="E143" s="38"/>
      <c r="F143" s="38" t="s">
        <v>90</v>
      </c>
      <c r="G143" s="134"/>
      <c r="H143" s="134"/>
      <c r="I143" s="104"/>
      <c r="J143" s="48">
        <v>251602469</v>
      </c>
      <c r="K143" s="48">
        <f>181946121.37+72515836.72</f>
        <v>254461958.09</v>
      </c>
      <c r="L143" s="69"/>
      <c r="M143" s="69"/>
      <c r="N143" s="48"/>
      <c r="O143" s="48"/>
      <c r="P143" s="48"/>
      <c r="Q143" s="43"/>
      <c r="R143" s="43"/>
      <c r="S143" s="44"/>
      <c r="T143" s="43"/>
      <c r="U143" s="44"/>
      <c r="V143" s="44"/>
      <c r="W143" s="44"/>
      <c r="X143" s="111"/>
      <c r="Y143" s="122"/>
      <c r="Z143" s="38"/>
      <c r="AA143" s="38"/>
      <c r="AB143" s="38"/>
      <c r="AC143" s="109"/>
      <c r="AD143" s="38"/>
      <c r="AE143" s="109"/>
      <c r="AF143" s="48"/>
      <c r="AG143" s="48"/>
      <c r="AH143" s="48"/>
      <c r="AI143" s="38"/>
      <c r="AJ143" s="50"/>
      <c r="AK143" s="50"/>
      <c r="AL143" s="43"/>
      <c r="AM143" s="43"/>
      <c r="AN143" s="43"/>
      <c r="AO143" s="43"/>
      <c r="AP143" s="85"/>
      <c r="AQ143" s="51"/>
      <c r="AR143" s="51"/>
      <c r="AS143" s="51"/>
      <c r="AT143" s="51"/>
      <c r="AU143" s="51"/>
      <c r="AV143" s="51"/>
      <c r="AW143" s="51"/>
      <c r="AX143" s="51"/>
    </row>
    <row r="144" spans="1:50" s="53" customFormat="1" ht="45" hidden="1" x14ac:dyDescent="0.25">
      <c r="A144" s="133"/>
      <c r="B144" s="38">
        <v>2015</v>
      </c>
      <c r="C144" s="38" t="s">
        <v>93</v>
      </c>
      <c r="D144" s="120" t="s">
        <v>613</v>
      </c>
      <c r="E144" s="38" t="s">
        <v>422</v>
      </c>
      <c r="F144" s="38" t="s">
        <v>90</v>
      </c>
      <c r="G144" s="134" t="s">
        <v>602</v>
      </c>
      <c r="H144" s="134">
        <v>42430</v>
      </c>
      <c r="I144" s="104">
        <v>1583803</v>
      </c>
      <c r="J144" s="48">
        <v>77190000</v>
      </c>
      <c r="K144" s="48">
        <f>77099823+4978024.78</f>
        <v>82077847.780000001</v>
      </c>
      <c r="L144" s="69">
        <v>4978024.78</v>
      </c>
      <c r="M144" s="69">
        <v>0</v>
      </c>
      <c r="N144" s="48">
        <v>77099823</v>
      </c>
      <c r="O144" s="48">
        <v>77099823</v>
      </c>
      <c r="P144" s="48">
        <v>26326160.780000001</v>
      </c>
      <c r="Q144" s="43">
        <v>77177000</v>
      </c>
      <c r="R144" s="43">
        <v>82077847.780000001</v>
      </c>
      <c r="S144" s="44">
        <v>77099823</v>
      </c>
      <c r="T144" s="43">
        <v>77099823</v>
      </c>
      <c r="U144" s="44">
        <v>26326160.780000001</v>
      </c>
      <c r="V144" s="44">
        <v>26326160.780000001</v>
      </c>
      <c r="W144" s="44">
        <v>26326160.780000001</v>
      </c>
      <c r="X144" s="111">
        <f>+V144/T144</f>
        <v>0.34145552811450686</v>
      </c>
      <c r="Y144" s="122">
        <f>W144/T144</f>
        <v>0.34145552811450686</v>
      </c>
      <c r="Z144" s="38"/>
      <c r="AA144" s="38" t="s">
        <v>93</v>
      </c>
      <c r="AB144" s="38" t="s">
        <v>604</v>
      </c>
      <c r="AC144" s="109" t="s">
        <v>614</v>
      </c>
      <c r="AD144" s="38" t="s">
        <v>606</v>
      </c>
      <c r="AE144" s="109" t="s">
        <v>615</v>
      </c>
      <c r="AF144" s="48">
        <v>35156.019999999997</v>
      </c>
      <c r="AG144" s="48"/>
      <c r="AH144" s="48">
        <v>50808818.239999995</v>
      </c>
      <c r="AI144" s="38"/>
      <c r="AJ144" s="50"/>
      <c r="AK144" s="50"/>
      <c r="AL144" s="43"/>
      <c r="AM144" s="43"/>
      <c r="AN144" s="43">
        <v>0</v>
      </c>
      <c r="AO144" s="43"/>
      <c r="AP144" s="85"/>
      <c r="AQ144" s="51"/>
      <c r="AR144" s="51"/>
      <c r="AS144" s="51"/>
      <c r="AT144" s="51"/>
      <c r="AU144" s="51"/>
      <c r="AV144" s="51"/>
      <c r="AW144" s="51"/>
      <c r="AX144" s="51"/>
    </row>
    <row r="145" spans="1:50" s="53" customFormat="1" ht="60" hidden="1" customHeight="1" x14ac:dyDescent="0.25">
      <c r="A145" s="36" t="s">
        <v>56</v>
      </c>
      <c r="B145" s="38">
        <v>2015</v>
      </c>
      <c r="C145" s="38" t="s">
        <v>61</v>
      </c>
      <c r="D145" s="37" t="s">
        <v>616</v>
      </c>
      <c r="E145" s="38" t="s">
        <v>422</v>
      </c>
      <c r="F145" s="38" t="s">
        <v>57</v>
      </c>
      <c r="G145" s="121" t="s">
        <v>590</v>
      </c>
      <c r="H145" s="121" t="s">
        <v>617</v>
      </c>
      <c r="I145" s="104">
        <v>23832</v>
      </c>
      <c r="J145" s="48">
        <v>11300000</v>
      </c>
      <c r="K145" s="48">
        <f>6500000</f>
        <v>6500000</v>
      </c>
      <c r="L145" s="69">
        <v>4788700</v>
      </c>
      <c r="M145" s="69">
        <v>0</v>
      </c>
      <c r="N145" s="48">
        <v>5644350</v>
      </c>
      <c r="O145" s="48">
        <v>6500000</v>
      </c>
      <c r="P145" s="48">
        <v>0</v>
      </c>
      <c r="Q145" s="43">
        <f t="shared" ref="Q145:R153" si="68">J145</f>
        <v>11300000</v>
      </c>
      <c r="R145" s="43">
        <f t="shared" si="68"/>
        <v>6500000</v>
      </c>
      <c r="S145" s="44">
        <f t="shared" ref="S145:S153" si="69">R145</f>
        <v>6500000</v>
      </c>
      <c r="T145" s="43">
        <f t="shared" ref="T145:T153" si="70">O145</f>
        <v>6500000</v>
      </c>
      <c r="U145" s="44">
        <f t="shared" ref="U145:U153" si="71">V145</f>
        <v>0</v>
      </c>
      <c r="V145" s="44">
        <f t="shared" ref="V145:V153" si="72">P145</f>
        <v>0</v>
      </c>
      <c r="W145" s="44">
        <f t="shared" ref="W145:W153" si="73">V145</f>
        <v>0</v>
      </c>
      <c r="X145" s="111">
        <f t="shared" si="67"/>
        <v>0</v>
      </c>
      <c r="Y145" s="122">
        <f>W145/T145</f>
        <v>0</v>
      </c>
      <c r="Z145" s="38" t="s">
        <v>618</v>
      </c>
      <c r="AA145" s="38" t="s">
        <v>61</v>
      </c>
      <c r="AB145" s="109" t="s">
        <v>619</v>
      </c>
      <c r="AC145" s="109" t="s">
        <v>620</v>
      </c>
      <c r="AD145" s="38" t="s">
        <v>621</v>
      </c>
      <c r="AE145" s="109" t="s">
        <v>622</v>
      </c>
      <c r="AF145" s="48">
        <v>8043.2</v>
      </c>
      <c r="AG145" s="48"/>
      <c r="AH145" s="48">
        <v>5652393.2000000002</v>
      </c>
      <c r="AI145" s="38"/>
      <c r="AJ145" s="50">
        <f t="shared" si="63"/>
        <v>0</v>
      </c>
      <c r="AK145" s="50">
        <f t="shared" si="64"/>
        <v>6500000</v>
      </c>
      <c r="AL145" s="43">
        <f t="shared" ref="AL145:AL153" si="74">J145*0.001</f>
        <v>11300</v>
      </c>
      <c r="AM145" s="43"/>
      <c r="AN145" s="43">
        <v>4788700</v>
      </c>
      <c r="AO145" s="43"/>
      <c r="AP145" s="85"/>
      <c r="AQ145" s="51" t="s">
        <v>273</v>
      </c>
      <c r="AR145" s="51"/>
      <c r="AS145" s="51"/>
      <c r="AT145" s="51"/>
      <c r="AU145" s="51"/>
      <c r="AV145" s="51"/>
      <c r="AW145" s="51"/>
      <c r="AX145" s="51"/>
    </row>
    <row r="146" spans="1:50" s="53" customFormat="1" ht="60" hidden="1" customHeight="1" x14ac:dyDescent="0.25">
      <c r="A146" s="36" t="s">
        <v>56</v>
      </c>
      <c r="B146" s="38">
        <v>2015</v>
      </c>
      <c r="C146" s="38" t="s">
        <v>61</v>
      </c>
      <c r="D146" s="37" t="s">
        <v>623</v>
      </c>
      <c r="E146" s="38" t="s">
        <v>89</v>
      </c>
      <c r="F146" s="38" t="s">
        <v>57</v>
      </c>
      <c r="G146" s="142" t="s">
        <v>602</v>
      </c>
      <c r="H146" s="142">
        <v>42522</v>
      </c>
      <c r="I146" s="104">
        <v>23832</v>
      </c>
      <c r="J146" s="48">
        <v>3400000</v>
      </c>
      <c r="K146" s="48">
        <v>3396600</v>
      </c>
      <c r="L146" s="69">
        <v>0</v>
      </c>
      <c r="M146" s="69">
        <v>0</v>
      </c>
      <c r="N146" s="48">
        <v>1698300</v>
      </c>
      <c r="O146" s="48">
        <v>3396600</v>
      </c>
      <c r="P146" s="48">
        <v>1018979.97</v>
      </c>
      <c r="Q146" s="43">
        <f t="shared" si="68"/>
        <v>3400000</v>
      </c>
      <c r="R146" s="43">
        <f t="shared" si="68"/>
        <v>3396600</v>
      </c>
      <c r="S146" s="44">
        <f t="shared" si="69"/>
        <v>3396600</v>
      </c>
      <c r="T146" s="43">
        <f t="shared" si="70"/>
        <v>3396600</v>
      </c>
      <c r="U146" s="44">
        <f t="shared" si="71"/>
        <v>1018979.97</v>
      </c>
      <c r="V146" s="44">
        <f t="shared" si="72"/>
        <v>1018979.97</v>
      </c>
      <c r="W146" s="44">
        <f t="shared" si="73"/>
        <v>1018979.97</v>
      </c>
      <c r="X146" s="111">
        <f t="shared" si="67"/>
        <v>0.2999999911676382</v>
      </c>
      <c r="Y146" s="122">
        <f>W146/T146</f>
        <v>0.2999999911676382</v>
      </c>
      <c r="Z146" s="38" t="s">
        <v>624</v>
      </c>
      <c r="AA146" s="38" t="s">
        <v>61</v>
      </c>
      <c r="AB146" s="38" t="s">
        <v>619</v>
      </c>
      <c r="AC146" s="109" t="s">
        <v>625</v>
      </c>
      <c r="AD146" s="38" t="s">
        <v>621</v>
      </c>
      <c r="AE146" s="109" t="s">
        <v>626</v>
      </c>
      <c r="AF146" s="48">
        <v>2420.08</v>
      </c>
      <c r="AG146" s="48"/>
      <c r="AH146" s="48">
        <v>1700720.08</v>
      </c>
      <c r="AI146" s="38"/>
      <c r="AJ146" s="50">
        <f t="shared" si="63"/>
        <v>0</v>
      </c>
      <c r="AK146" s="50">
        <f t="shared" si="64"/>
        <v>2377620.0300000003</v>
      </c>
      <c r="AL146" s="43">
        <f t="shared" si="74"/>
        <v>3400</v>
      </c>
      <c r="AM146" s="43"/>
      <c r="AN146" s="43">
        <v>0</v>
      </c>
      <c r="AO146" s="43"/>
      <c r="AP146" s="85"/>
      <c r="AQ146" s="51" t="s">
        <v>273</v>
      </c>
      <c r="AR146" s="51"/>
      <c r="AS146" s="51"/>
      <c r="AT146" s="51"/>
      <c r="AU146" s="51"/>
      <c r="AV146" s="51"/>
      <c r="AW146" s="51"/>
      <c r="AX146" s="51"/>
    </row>
    <row r="147" spans="1:50" s="53" customFormat="1" ht="60" hidden="1" customHeight="1" x14ac:dyDescent="0.25">
      <c r="A147" s="36" t="s">
        <v>56</v>
      </c>
      <c r="B147" s="38">
        <v>2015</v>
      </c>
      <c r="C147" s="38" t="s">
        <v>61</v>
      </c>
      <c r="D147" s="37" t="s">
        <v>627</v>
      </c>
      <c r="E147" s="38" t="s">
        <v>89</v>
      </c>
      <c r="F147" s="38" t="s">
        <v>57</v>
      </c>
      <c r="G147" s="121" t="s">
        <v>590</v>
      </c>
      <c r="H147" s="121" t="s">
        <v>591</v>
      </c>
      <c r="I147" s="104">
        <v>23832</v>
      </c>
      <c r="J147" s="48">
        <v>1500000</v>
      </c>
      <c r="K147" s="48">
        <f>1309175.22</f>
        <v>1309175.22</v>
      </c>
      <c r="L147" s="69">
        <v>0</v>
      </c>
      <c r="M147" s="69">
        <v>0</v>
      </c>
      <c r="N147" s="48">
        <v>749250</v>
      </c>
      <c r="O147" s="48">
        <v>1309175.22</v>
      </c>
      <c r="P147" s="48">
        <v>392752.57</v>
      </c>
      <c r="Q147" s="43">
        <f t="shared" si="68"/>
        <v>1500000</v>
      </c>
      <c r="R147" s="43">
        <f t="shared" si="68"/>
        <v>1309175.22</v>
      </c>
      <c r="S147" s="44">
        <f t="shared" si="69"/>
        <v>1309175.22</v>
      </c>
      <c r="T147" s="43">
        <f t="shared" si="70"/>
        <v>1309175.22</v>
      </c>
      <c r="U147" s="44">
        <f t="shared" si="71"/>
        <v>392752.57</v>
      </c>
      <c r="V147" s="44">
        <f t="shared" si="72"/>
        <v>392752.57</v>
      </c>
      <c r="W147" s="44">
        <f t="shared" si="73"/>
        <v>392752.57</v>
      </c>
      <c r="X147" s="111">
        <f t="shared" si="67"/>
        <v>0.30000000305535879</v>
      </c>
      <c r="Y147" s="122">
        <f>W147/T147</f>
        <v>0.30000000305535879</v>
      </c>
      <c r="Z147" s="38" t="s">
        <v>628</v>
      </c>
      <c r="AA147" s="38" t="s">
        <v>61</v>
      </c>
      <c r="AB147" s="38" t="s">
        <v>619</v>
      </c>
      <c r="AC147" s="109" t="s">
        <v>629</v>
      </c>
      <c r="AD147" s="38" t="s">
        <v>621</v>
      </c>
      <c r="AE147" s="109" t="s">
        <v>630</v>
      </c>
      <c r="AF147" s="48">
        <v>1011.71</v>
      </c>
      <c r="AG147" s="48"/>
      <c r="AH147" s="48">
        <v>357509.14</v>
      </c>
      <c r="AI147" s="38"/>
      <c r="AJ147" s="50">
        <f t="shared" si="63"/>
        <v>0</v>
      </c>
      <c r="AK147" s="50">
        <f t="shared" si="64"/>
        <v>916422.64999999991</v>
      </c>
      <c r="AL147" s="43">
        <f t="shared" si="74"/>
        <v>1500</v>
      </c>
      <c r="AM147" s="43"/>
      <c r="AN147" s="43">
        <v>189324.78000000003</v>
      </c>
      <c r="AO147" s="43"/>
      <c r="AP147" s="85"/>
      <c r="AQ147" s="51" t="s">
        <v>273</v>
      </c>
      <c r="AR147" s="51"/>
      <c r="AS147" s="51"/>
      <c r="AT147" s="51"/>
      <c r="AU147" s="51"/>
      <c r="AV147" s="51"/>
      <c r="AW147" s="51"/>
      <c r="AX147" s="51"/>
    </row>
    <row r="148" spans="1:50" s="53" customFormat="1" ht="60" hidden="1" customHeight="1" x14ac:dyDescent="0.25">
      <c r="A148" s="36" t="s">
        <v>56</v>
      </c>
      <c r="B148" s="38">
        <v>2015</v>
      </c>
      <c r="C148" s="38" t="s">
        <v>61</v>
      </c>
      <c r="D148" s="37" t="s">
        <v>631</v>
      </c>
      <c r="E148" s="38" t="s">
        <v>59</v>
      </c>
      <c r="F148" s="38" t="s">
        <v>90</v>
      </c>
      <c r="G148" s="143" t="s">
        <v>602</v>
      </c>
      <c r="H148" s="143">
        <v>42614</v>
      </c>
      <c r="I148" s="104">
        <v>1134842</v>
      </c>
      <c r="J148" s="48">
        <v>16000000</v>
      </c>
      <c r="K148" s="48">
        <f>12928626.35</f>
        <v>12928626.35</v>
      </c>
      <c r="L148" s="69">
        <v>0</v>
      </c>
      <c r="M148" s="69">
        <v>0</v>
      </c>
      <c r="N148" s="48">
        <v>4795200</v>
      </c>
      <c r="O148" s="48">
        <v>12928626.35</v>
      </c>
      <c r="P148" s="48">
        <v>0</v>
      </c>
      <c r="Q148" s="43">
        <f t="shared" si="68"/>
        <v>16000000</v>
      </c>
      <c r="R148" s="43">
        <f t="shared" si="68"/>
        <v>12928626.35</v>
      </c>
      <c r="S148" s="44">
        <f t="shared" si="69"/>
        <v>12928626.35</v>
      </c>
      <c r="T148" s="43">
        <f t="shared" si="70"/>
        <v>12928626.35</v>
      </c>
      <c r="U148" s="44">
        <f t="shared" si="71"/>
        <v>0</v>
      </c>
      <c r="V148" s="44">
        <f t="shared" si="72"/>
        <v>0</v>
      </c>
      <c r="W148" s="44">
        <f t="shared" si="73"/>
        <v>0</v>
      </c>
      <c r="X148" s="111">
        <f t="shared" si="67"/>
        <v>0</v>
      </c>
      <c r="Y148" s="122">
        <f>W148/T148</f>
        <v>0</v>
      </c>
      <c r="Z148" s="38" t="s">
        <v>632</v>
      </c>
      <c r="AA148" s="38" t="s">
        <v>593</v>
      </c>
      <c r="AB148" s="38" t="s">
        <v>604</v>
      </c>
      <c r="AC148" s="109" t="s">
        <v>633</v>
      </c>
      <c r="AD148" s="38" t="s">
        <v>606</v>
      </c>
      <c r="AE148" s="109" t="s">
        <v>634</v>
      </c>
      <c r="AF148" s="48">
        <v>0</v>
      </c>
      <c r="AG148" s="48"/>
      <c r="AH148" s="48">
        <v>4795200</v>
      </c>
      <c r="AI148" s="38"/>
      <c r="AJ148" s="50">
        <f t="shared" si="63"/>
        <v>0</v>
      </c>
      <c r="AK148" s="50">
        <f t="shared" si="64"/>
        <v>12928626.35</v>
      </c>
      <c r="AL148" s="43">
        <f t="shared" si="74"/>
        <v>16000</v>
      </c>
      <c r="AM148" s="43"/>
      <c r="AN148" s="43">
        <v>3055373.6500000004</v>
      </c>
      <c r="AO148" s="43"/>
      <c r="AP148" s="85"/>
      <c r="AQ148" s="51" t="s">
        <v>273</v>
      </c>
      <c r="AR148" s="51"/>
      <c r="AS148" s="51"/>
      <c r="AT148" s="51"/>
      <c r="AU148" s="51"/>
      <c r="AV148" s="51"/>
      <c r="AW148" s="51"/>
      <c r="AX148" s="51"/>
    </row>
    <row r="149" spans="1:50" s="53" customFormat="1" ht="60" hidden="1" customHeight="1" x14ac:dyDescent="0.25">
      <c r="A149" s="36" t="s">
        <v>56</v>
      </c>
      <c r="B149" s="38">
        <v>2015</v>
      </c>
      <c r="C149" s="38" t="s">
        <v>560</v>
      </c>
      <c r="D149" s="37" t="s">
        <v>635</v>
      </c>
      <c r="E149" s="38"/>
      <c r="F149" s="38" t="s">
        <v>108</v>
      </c>
      <c r="G149" s="143"/>
      <c r="H149" s="143"/>
      <c r="I149" s="104"/>
      <c r="J149" s="48">
        <v>200000</v>
      </c>
      <c r="K149" s="48">
        <v>0</v>
      </c>
      <c r="L149" s="69"/>
      <c r="M149" s="69"/>
      <c r="N149" s="48"/>
      <c r="O149" s="48"/>
      <c r="P149" s="48"/>
      <c r="Q149" s="43">
        <f t="shared" si="68"/>
        <v>200000</v>
      </c>
      <c r="R149" s="43">
        <f t="shared" si="68"/>
        <v>0</v>
      </c>
      <c r="S149" s="44">
        <f t="shared" si="69"/>
        <v>0</v>
      </c>
      <c r="T149" s="43">
        <f t="shared" si="70"/>
        <v>0</v>
      </c>
      <c r="U149" s="44">
        <f t="shared" si="71"/>
        <v>0</v>
      </c>
      <c r="V149" s="44">
        <f t="shared" si="72"/>
        <v>0</v>
      </c>
      <c r="W149" s="44">
        <f t="shared" si="73"/>
        <v>0</v>
      </c>
      <c r="X149" s="111"/>
      <c r="Y149" s="122"/>
      <c r="Z149" s="38"/>
      <c r="AA149" s="38"/>
      <c r="AB149" s="38"/>
      <c r="AC149" s="109"/>
      <c r="AD149" s="38"/>
      <c r="AE149" s="109"/>
      <c r="AF149" s="48"/>
      <c r="AG149" s="48"/>
      <c r="AH149" s="48"/>
      <c r="AI149" s="38"/>
      <c r="AJ149" s="50"/>
      <c r="AK149" s="50"/>
      <c r="AL149" s="43">
        <f t="shared" si="74"/>
        <v>200</v>
      </c>
      <c r="AM149" s="43"/>
      <c r="AN149" s="43"/>
      <c r="AO149" s="43"/>
      <c r="AP149" s="85"/>
      <c r="AQ149" s="51"/>
      <c r="AR149" s="51"/>
      <c r="AS149" s="51"/>
      <c r="AT149" s="51"/>
      <c r="AU149" s="51"/>
      <c r="AV149" s="51"/>
      <c r="AW149" s="51"/>
      <c r="AX149" s="51"/>
    </row>
    <row r="150" spans="1:50" s="53" customFormat="1" ht="60" hidden="1" customHeight="1" x14ac:dyDescent="0.25">
      <c r="A150" s="36" t="s">
        <v>56</v>
      </c>
      <c r="B150" s="38">
        <v>2015</v>
      </c>
      <c r="C150" s="38" t="s">
        <v>70</v>
      </c>
      <c r="D150" s="37" t="s">
        <v>636</v>
      </c>
      <c r="E150" s="38" t="s">
        <v>637</v>
      </c>
      <c r="F150" s="38" t="s">
        <v>90</v>
      </c>
      <c r="G150" s="143" t="s">
        <v>602</v>
      </c>
      <c r="H150" s="143">
        <v>42491</v>
      </c>
      <c r="I150" s="104"/>
      <c r="J150" s="48">
        <v>120000</v>
      </c>
      <c r="K150" s="48">
        <f>77149.09</f>
        <v>77149.09</v>
      </c>
      <c r="L150" s="69">
        <v>0</v>
      </c>
      <c r="M150" s="69">
        <v>0</v>
      </c>
      <c r="N150" s="48">
        <v>59940</v>
      </c>
      <c r="O150" s="48">
        <v>77149.09</v>
      </c>
      <c r="P150" s="48">
        <v>0</v>
      </c>
      <c r="Q150" s="43">
        <f t="shared" si="68"/>
        <v>120000</v>
      </c>
      <c r="R150" s="43">
        <f t="shared" si="68"/>
        <v>77149.09</v>
      </c>
      <c r="S150" s="44">
        <f t="shared" si="69"/>
        <v>77149.09</v>
      </c>
      <c r="T150" s="43">
        <f t="shared" si="70"/>
        <v>77149.09</v>
      </c>
      <c r="U150" s="44">
        <f t="shared" si="71"/>
        <v>0</v>
      </c>
      <c r="V150" s="44">
        <f t="shared" si="72"/>
        <v>0</v>
      </c>
      <c r="W150" s="44">
        <f t="shared" si="73"/>
        <v>0</v>
      </c>
      <c r="X150" s="111">
        <f t="shared" si="67"/>
        <v>0</v>
      </c>
      <c r="Y150" s="122">
        <f>W150/T150</f>
        <v>0</v>
      </c>
      <c r="Z150" s="38" t="s">
        <v>638</v>
      </c>
      <c r="AA150" s="38" t="s">
        <v>593</v>
      </c>
      <c r="AB150" s="38" t="s">
        <v>604</v>
      </c>
      <c r="AC150" s="109" t="s">
        <v>639</v>
      </c>
      <c r="AD150" s="38" t="s">
        <v>606</v>
      </c>
      <c r="AE150" s="109" t="s">
        <v>640</v>
      </c>
      <c r="AF150" s="48">
        <v>0</v>
      </c>
      <c r="AG150" s="48"/>
      <c r="AH150" s="48">
        <v>59940</v>
      </c>
      <c r="AI150" s="38"/>
      <c r="AJ150" s="50">
        <f t="shared" si="63"/>
        <v>0</v>
      </c>
      <c r="AK150" s="50">
        <f t="shared" si="64"/>
        <v>77149.09</v>
      </c>
      <c r="AL150" s="43">
        <f t="shared" si="74"/>
        <v>120</v>
      </c>
      <c r="AM150" s="43"/>
      <c r="AN150" s="43">
        <v>42730.91</v>
      </c>
      <c r="AO150" s="43"/>
      <c r="AP150" s="85"/>
      <c r="AQ150" s="51" t="s">
        <v>273</v>
      </c>
      <c r="AR150" s="51"/>
      <c r="AS150" s="51"/>
      <c r="AT150" s="51"/>
      <c r="AU150" s="51"/>
      <c r="AV150" s="51"/>
      <c r="AW150" s="51"/>
      <c r="AX150" s="51"/>
    </row>
    <row r="151" spans="1:50" s="53" customFormat="1" ht="60" hidden="1" customHeight="1" x14ac:dyDescent="0.25">
      <c r="A151" s="36" t="s">
        <v>56</v>
      </c>
      <c r="B151" s="38">
        <v>2015</v>
      </c>
      <c r="C151" s="38" t="s">
        <v>560</v>
      </c>
      <c r="D151" s="37" t="s">
        <v>641</v>
      </c>
      <c r="E151" s="38"/>
      <c r="F151" s="38" t="s">
        <v>108</v>
      </c>
      <c r="G151" s="143"/>
      <c r="H151" s="143"/>
      <c r="I151" s="104"/>
      <c r="J151" s="48">
        <v>2500000</v>
      </c>
      <c r="K151" s="48">
        <v>0</v>
      </c>
      <c r="L151" s="69"/>
      <c r="M151" s="69"/>
      <c r="N151" s="48"/>
      <c r="O151" s="48"/>
      <c r="P151" s="48"/>
      <c r="Q151" s="43">
        <f t="shared" si="68"/>
        <v>2500000</v>
      </c>
      <c r="R151" s="43">
        <f t="shared" si="68"/>
        <v>0</v>
      </c>
      <c r="S151" s="44">
        <f t="shared" si="69"/>
        <v>0</v>
      </c>
      <c r="T151" s="43">
        <f t="shared" si="70"/>
        <v>0</v>
      </c>
      <c r="U151" s="44">
        <f t="shared" si="71"/>
        <v>0</v>
      </c>
      <c r="V151" s="44">
        <f t="shared" si="72"/>
        <v>0</v>
      </c>
      <c r="W151" s="44">
        <f t="shared" si="73"/>
        <v>0</v>
      </c>
      <c r="X151" s="111"/>
      <c r="Y151" s="122"/>
      <c r="Z151" s="38"/>
      <c r="AA151" s="38"/>
      <c r="AB151" s="38"/>
      <c r="AC151" s="109"/>
      <c r="AD151" s="38"/>
      <c r="AE151" s="109"/>
      <c r="AF151" s="48"/>
      <c r="AG151" s="48"/>
      <c r="AH151" s="48"/>
      <c r="AI151" s="38"/>
      <c r="AJ151" s="50"/>
      <c r="AK151" s="50"/>
      <c r="AL151" s="43">
        <f t="shared" si="74"/>
        <v>2500</v>
      </c>
      <c r="AM151" s="43"/>
      <c r="AN151" s="43"/>
      <c r="AO151" s="43"/>
      <c r="AP151" s="85"/>
      <c r="AQ151" s="51"/>
      <c r="AR151" s="51"/>
      <c r="AS151" s="51"/>
      <c r="AT151" s="51"/>
      <c r="AU151" s="51"/>
      <c r="AV151" s="51"/>
      <c r="AW151" s="51"/>
      <c r="AX151" s="51"/>
    </row>
    <row r="152" spans="1:50" s="53" customFormat="1" ht="60" hidden="1" customHeight="1" x14ac:dyDescent="0.25">
      <c r="A152" s="36" t="s">
        <v>56</v>
      </c>
      <c r="B152" s="38">
        <v>2015</v>
      </c>
      <c r="C152" s="38" t="s">
        <v>347</v>
      </c>
      <c r="D152" s="37" t="s">
        <v>642</v>
      </c>
      <c r="E152" s="38" t="s">
        <v>222</v>
      </c>
      <c r="F152" s="38" t="s">
        <v>167</v>
      </c>
      <c r="G152" s="143" t="s">
        <v>602</v>
      </c>
      <c r="H152" s="142">
        <v>42461</v>
      </c>
      <c r="I152" s="104">
        <v>68796</v>
      </c>
      <c r="J152" s="48">
        <v>20175000</v>
      </c>
      <c r="K152" s="48">
        <f>20154825</f>
        <v>20154825</v>
      </c>
      <c r="L152" s="69">
        <v>0</v>
      </c>
      <c r="M152" s="69">
        <v>0</v>
      </c>
      <c r="N152" s="48">
        <v>10077412.5</v>
      </c>
      <c r="O152" s="48">
        <v>20154825</v>
      </c>
      <c r="P152" s="48">
        <v>10077412.5</v>
      </c>
      <c r="Q152" s="43">
        <f t="shared" si="68"/>
        <v>20175000</v>
      </c>
      <c r="R152" s="43">
        <f t="shared" si="68"/>
        <v>20154825</v>
      </c>
      <c r="S152" s="44">
        <f t="shared" si="69"/>
        <v>20154825</v>
      </c>
      <c r="T152" s="43">
        <f t="shared" si="70"/>
        <v>20154825</v>
      </c>
      <c r="U152" s="44">
        <f t="shared" si="71"/>
        <v>10077412.5</v>
      </c>
      <c r="V152" s="44">
        <f t="shared" si="72"/>
        <v>10077412.5</v>
      </c>
      <c r="W152" s="44">
        <f t="shared" si="73"/>
        <v>10077412.5</v>
      </c>
      <c r="X152" s="111">
        <f t="shared" si="67"/>
        <v>0.5</v>
      </c>
      <c r="Y152" s="122">
        <f t="shared" ref="Y152:Y153" si="75">W152/T152</f>
        <v>0.5</v>
      </c>
      <c r="Z152" s="38" t="s">
        <v>643</v>
      </c>
      <c r="AA152" s="38" t="s">
        <v>644</v>
      </c>
      <c r="AB152" s="38" t="s">
        <v>645</v>
      </c>
      <c r="AC152" s="109" t="s">
        <v>646</v>
      </c>
      <c r="AD152" s="38" t="s">
        <v>596</v>
      </c>
      <c r="AE152" s="109" t="s">
        <v>647</v>
      </c>
      <c r="AF152" s="48">
        <v>10.68</v>
      </c>
      <c r="AG152" s="48"/>
      <c r="AH152" s="48">
        <v>10077412.5</v>
      </c>
      <c r="AI152" s="38"/>
      <c r="AJ152" s="50">
        <f t="shared" si="63"/>
        <v>0</v>
      </c>
      <c r="AK152" s="50">
        <f t="shared" si="64"/>
        <v>10077412.5</v>
      </c>
      <c r="AL152" s="43">
        <f t="shared" si="74"/>
        <v>20175</v>
      </c>
      <c r="AM152" s="43"/>
      <c r="AN152" s="43">
        <v>0</v>
      </c>
      <c r="AO152" s="43"/>
      <c r="AP152" s="85"/>
      <c r="AQ152" s="51" t="s">
        <v>273</v>
      </c>
      <c r="AR152" s="51"/>
      <c r="AS152" s="51"/>
      <c r="AT152" s="51"/>
      <c r="AU152" s="51"/>
      <c r="AV152" s="51"/>
      <c r="AW152" s="51"/>
      <c r="AX152" s="51"/>
    </row>
    <row r="153" spans="1:50" s="53" customFormat="1" ht="60" hidden="1" customHeight="1" x14ac:dyDescent="0.25">
      <c r="A153" s="36" t="s">
        <v>56</v>
      </c>
      <c r="B153" s="38">
        <v>2015</v>
      </c>
      <c r="C153" s="38" t="s">
        <v>73</v>
      </c>
      <c r="D153" s="37" t="s">
        <v>648</v>
      </c>
      <c r="E153" s="38"/>
      <c r="F153" s="38" t="s">
        <v>90</v>
      </c>
      <c r="G153" s="143">
        <v>42309</v>
      </c>
      <c r="H153" s="143">
        <v>42644</v>
      </c>
      <c r="I153" s="104">
        <v>12300</v>
      </c>
      <c r="J153" s="48">
        <v>0</v>
      </c>
      <c r="K153" s="48">
        <v>23350000</v>
      </c>
      <c r="L153" s="69">
        <v>0</v>
      </c>
      <c r="M153" s="69">
        <v>0</v>
      </c>
      <c r="N153" s="48">
        <v>6997995</v>
      </c>
      <c r="O153" s="48">
        <v>23326650</v>
      </c>
      <c r="P153" s="48">
        <v>0</v>
      </c>
      <c r="Q153" s="43">
        <f t="shared" si="68"/>
        <v>0</v>
      </c>
      <c r="R153" s="43">
        <f t="shared" si="68"/>
        <v>23350000</v>
      </c>
      <c r="S153" s="44">
        <f t="shared" si="69"/>
        <v>23350000</v>
      </c>
      <c r="T153" s="43">
        <f t="shared" si="70"/>
        <v>23326650</v>
      </c>
      <c r="U153" s="44">
        <f t="shared" si="71"/>
        <v>0</v>
      </c>
      <c r="V153" s="44">
        <f t="shared" si="72"/>
        <v>0</v>
      </c>
      <c r="W153" s="44">
        <f t="shared" si="73"/>
        <v>0</v>
      </c>
      <c r="X153" s="111">
        <f t="shared" si="67"/>
        <v>0</v>
      </c>
      <c r="Y153" s="122">
        <f t="shared" si="75"/>
        <v>0</v>
      </c>
      <c r="Z153" s="38" t="s">
        <v>649</v>
      </c>
      <c r="AA153" s="38" t="s">
        <v>593</v>
      </c>
      <c r="AB153" s="38" t="s">
        <v>604</v>
      </c>
      <c r="AC153" s="38">
        <v>70086628595</v>
      </c>
      <c r="AD153" s="38" t="s">
        <v>650</v>
      </c>
      <c r="AE153" s="109" t="s">
        <v>651</v>
      </c>
      <c r="AF153" s="48">
        <v>257.41000000000003</v>
      </c>
      <c r="AG153" s="48"/>
      <c r="AH153" s="48">
        <v>6998252.4100000001</v>
      </c>
      <c r="AI153" s="38"/>
      <c r="AJ153" s="50"/>
      <c r="AK153" s="50">
        <f t="shared" si="64"/>
        <v>23326650</v>
      </c>
      <c r="AL153" s="43">
        <f t="shared" si="74"/>
        <v>0</v>
      </c>
      <c r="AM153" s="43"/>
      <c r="AN153" s="43">
        <v>0</v>
      </c>
      <c r="AO153" s="43"/>
      <c r="AP153" s="85"/>
      <c r="AQ153" s="51"/>
      <c r="AR153" s="51"/>
      <c r="AS153" s="51"/>
      <c r="AT153" s="51"/>
      <c r="AU153" s="51"/>
      <c r="AV153" s="51"/>
      <c r="AW153" s="51"/>
      <c r="AX153" s="51"/>
    </row>
    <row r="154" spans="1:50" hidden="1" x14ac:dyDescent="0.25">
      <c r="A154" s="135"/>
      <c r="B154" s="136"/>
      <c r="C154" s="2"/>
      <c r="D154" s="2"/>
      <c r="E154" s="2"/>
      <c r="F154" s="2"/>
      <c r="J154" s="137">
        <f>SUBTOTAL(9,J10:J153)</f>
        <v>350760331</v>
      </c>
      <c r="K154" s="137">
        <f>SUBTOTAL(9,K10:K136)</f>
        <v>350760331</v>
      </c>
      <c r="N154" s="137">
        <f t="shared" ref="N154:W154" si="76">SUBTOTAL(9,N10:N136)</f>
        <v>348860330.94</v>
      </c>
      <c r="O154" s="137">
        <f t="shared" si="76"/>
        <v>331429454.97000009</v>
      </c>
      <c r="P154" s="137">
        <f t="shared" si="76"/>
        <v>314027186.37000006</v>
      </c>
      <c r="Q154" s="137">
        <f t="shared" si="76"/>
        <v>350760331</v>
      </c>
      <c r="R154" s="137">
        <f t="shared" si="76"/>
        <v>350760331</v>
      </c>
      <c r="S154" s="137">
        <f t="shared" si="76"/>
        <v>348860331</v>
      </c>
      <c r="T154" s="137">
        <f t="shared" si="76"/>
        <v>331429454.97000009</v>
      </c>
      <c r="U154" s="137">
        <f t="shared" si="76"/>
        <v>314027186.37000006</v>
      </c>
      <c r="V154" s="137">
        <f t="shared" si="76"/>
        <v>314027186.37000006</v>
      </c>
      <c r="W154" s="137">
        <f t="shared" si="76"/>
        <v>314027186.37000006</v>
      </c>
      <c r="X154" s="138"/>
      <c r="AJ154" s="137">
        <f>SUBTOTAL(9,AJ10:AJ136)</f>
        <v>19330876.029999997</v>
      </c>
      <c r="AK154" s="137">
        <f>SUBTOTAL(9,AK10:AK136)</f>
        <v>17402268.599999998</v>
      </c>
      <c r="AN154" s="137">
        <f>SUBTOTAL(9,AN10:AN136)</f>
        <v>11308984.410000002</v>
      </c>
      <c r="AO154" s="137">
        <f>SUBTOTAL(9,AO10:AO136)</f>
        <v>2365039.580000001</v>
      </c>
    </row>
    <row r="155" spans="1:50" hidden="1" x14ac:dyDescent="0.25">
      <c r="A155" s="2"/>
      <c r="B155" s="2"/>
      <c r="C155" s="2"/>
      <c r="D155" s="2"/>
      <c r="E155" s="2"/>
      <c r="F155" s="2"/>
      <c r="J155" s="13"/>
      <c r="K155" s="13"/>
      <c r="N155" s="13"/>
      <c r="O155" s="13"/>
      <c r="P155" s="13"/>
      <c r="Q155" s="13"/>
      <c r="R155" s="13"/>
      <c r="S155" s="13"/>
      <c r="T155" s="13"/>
      <c r="U155" s="13"/>
      <c r="V155" s="13"/>
      <c r="W155" s="13"/>
    </row>
    <row r="156" spans="1:50" hidden="1" x14ac:dyDescent="0.25">
      <c r="I156" s="139"/>
      <c r="J156" s="137"/>
      <c r="O156" s="140">
        <f>J154-O154</f>
        <v>19330876.029999912</v>
      </c>
      <c r="P156" s="140">
        <f>O154-P154</f>
        <v>17402268.600000024</v>
      </c>
      <c r="Q156" s="13"/>
    </row>
    <row r="157" spans="1:50" x14ac:dyDescent="0.25">
      <c r="I157" s="139"/>
      <c r="J157" s="137"/>
      <c r="K157" s="137"/>
      <c r="L157" s="141"/>
      <c r="P157" s="137"/>
      <c r="Q157" s="13"/>
    </row>
    <row r="158" spans="1:50" x14ac:dyDescent="0.25">
      <c r="I158" s="139"/>
      <c r="J158" s="137"/>
      <c r="K158" s="137"/>
      <c r="L158" s="141"/>
      <c r="P158" s="137"/>
      <c r="Q158" s="13"/>
    </row>
    <row r="159" spans="1:50" x14ac:dyDescent="0.25">
      <c r="I159" s="139"/>
      <c r="J159" s="137"/>
      <c r="K159" s="137"/>
      <c r="L159" s="141"/>
      <c r="P159" s="137"/>
      <c r="Q159" s="13"/>
    </row>
    <row r="160" spans="1:50" x14ac:dyDescent="0.25">
      <c r="I160" s="139"/>
      <c r="J160" s="137"/>
      <c r="K160" s="137"/>
      <c r="L160" s="141"/>
      <c r="P160" s="137"/>
      <c r="Q160" s="13"/>
    </row>
    <row r="161" spans="9:17" x14ac:dyDescent="0.25">
      <c r="I161" s="139"/>
      <c r="J161" s="137"/>
      <c r="K161" s="137"/>
      <c r="L161" s="141"/>
      <c r="P161" s="137"/>
      <c r="Q161" s="13"/>
    </row>
    <row r="162" spans="9:17" x14ac:dyDescent="0.25">
      <c r="Q162" s="13"/>
    </row>
    <row r="163" spans="9:17" x14ac:dyDescent="0.25">
      <c r="Q163" s="13"/>
    </row>
    <row r="164" spans="9:17" x14ac:dyDescent="0.25">
      <c r="Q164" s="137"/>
    </row>
  </sheetData>
  <sheetProtection password="CB20" sheet="1" objects="1" scenarios="1" autoFilter="0"/>
  <autoFilter ref="A9:AX156">
    <filterColumn colId="0">
      <customFilters>
        <customFilter operator="notEqual" val=" "/>
      </customFilters>
    </filterColumn>
    <filterColumn colId="1">
      <filters>
        <filter val="2013"/>
      </filters>
    </filterColumn>
    <filterColumn colId="37" showButton="0"/>
  </autoFilter>
  <mergeCells count="165">
    <mergeCell ref="A137:A140"/>
    <mergeCell ref="A142:A144"/>
    <mergeCell ref="A115:A117"/>
    <mergeCell ref="B115:B117"/>
    <mergeCell ref="C115:C117"/>
    <mergeCell ref="A118:A120"/>
    <mergeCell ref="B118:B120"/>
    <mergeCell ref="C118:C120"/>
    <mergeCell ref="A100:A103"/>
    <mergeCell ref="B100:B103"/>
    <mergeCell ref="C100:C103"/>
    <mergeCell ref="A111:A113"/>
    <mergeCell ref="B111:B113"/>
    <mergeCell ref="C111:C113"/>
    <mergeCell ref="A92:A94"/>
    <mergeCell ref="B92:B94"/>
    <mergeCell ref="C92:C94"/>
    <mergeCell ref="A96:A99"/>
    <mergeCell ref="B96:B99"/>
    <mergeCell ref="C96:C99"/>
    <mergeCell ref="M84:M85"/>
    <mergeCell ref="N84:N85"/>
    <mergeCell ref="Q84:Q85"/>
    <mergeCell ref="R84:R85"/>
    <mergeCell ref="Z84:Z85"/>
    <mergeCell ref="AA84:AA85"/>
    <mergeCell ref="F84:F85"/>
    <mergeCell ref="G84:G85"/>
    <mergeCell ref="H84:H85"/>
    <mergeCell ref="I84:I85"/>
    <mergeCell ref="J84:J85"/>
    <mergeCell ref="K84:K85"/>
    <mergeCell ref="AF63:AF66"/>
    <mergeCell ref="AG63:AG66"/>
    <mergeCell ref="AH63:AH66"/>
    <mergeCell ref="AO63:AO66"/>
    <mergeCell ref="AF70:AF71"/>
    <mergeCell ref="A84:A85"/>
    <mergeCell ref="B84:B85"/>
    <mergeCell ref="C84:C85"/>
    <mergeCell ref="D84:D85"/>
    <mergeCell ref="E84:E85"/>
    <mergeCell ref="AF39:AF40"/>
    <mergeCell ref="AG39:AG40"/>
    <mergeCell ref="AH39:AH40"/>
    <mergeCell ref="AI39:AI40"/>
    <mergeCell ref="A56:A58"/>
    <mergeCell ref="B56:B58"/>
    <mergeCell ref="C56:C58"/>
    <mergeCell ref="D56:D58"/>
    <mergeCell ref="E56:E58"/>
    <mergeCell ref="Z39:Z40"/>
    <mergeCell ref="AA39:AA40"/>
    <mergeCell ref="AB39:AB40"/>
    <mergeCell ref="AC39:AC40"/>
    <mergeCell ref="AD39:AD40"/>
    <mergeCell ref="AE39:AE40"/>
    <mergeCell ref="W32:W33"/>
    <mergeCell ref="Z32:Z33"/>
    <mergeCell ref="AA32:AA33"/>
    <mergeCell ref="A39:A40"/>
    <mergeCell ref="B39:B40"/>
    <mergeCell ref="C39:C40"/>
    <mergeCell ref="D39:D40"/>
    <mergeCell ref="E39:E40"/>
    <mergeCell ref="F39:F40"/>
    <mergeCell ref="I39:I40"/>
    <mergeCell ref="I32:I33"/>
    <mergeCell ref="O32:O33"/>
    <mergeCell ref="P32:P33"/>
    <mergeCell ref="T32:T33"/>
    <mergeCell ref="U32:U33"/>
    <mergeCell ref="V32:V33"/>
    <mergeCell ref="A32:A33"/>
    <mergeCell ref="B32:B33"/>
    <mergeCell ref="C32:C33"/>
    <mergeCell ref="D32:D33"/>
    <mergeCell ref="E32:E33"/>
    <mergeCell ref="F32:F33"/>
    <mergeCell ref="AC14:AC15"/>
    <mergeCell ref="AD14:AD15"/>
    <mergeCell ref="AE14:AE15"/>
    <mergeCell ref="AI14:AI15"/>
    <mergeCell ref="Z30:Z31"/>
    <mergeCell ref="AA30:AA31"/>
    <mergeCell ref="U14:U15"/>
    <mergeCell ref="V14:V15"/>
    <mergeCell ref="W14:W15"/>
    <mergeCell ref="Z14:Z15"/>
    <mergeCell ref="AA14:AA15"/>
    <mergeCell ref="AB14:AB15"/>
    <mergeCell ref="AH11:AH13"/>
    <mergeCell ref="AI11:AI13"/>
    <mergeCell ref="A14:A15"/>
    <mergeCell ref="B14:B15"/>
    <mergeCell ref="C14:C15"/>
    <mergeCell ref="E14:E15"/>
    <mergeCell ref="F14:F15"/>
    <mergeCell ref="O14:O15"/>
    <mergeCell ref="P14:P15"/>
    <mergeCell ref="T14:T15"/>
    <mergeCell ref="AB11:AB13"/>
    <mergeCell ref="AC11:AC13"/>
    <mergeCell ref="AD11:AD13"/>
    <mergeCell ref="AE11:AE13"/>
    <mergeCell ref="AF11:AF13"/>
    <mergeCell ref="AG11:AG13"/>
    <mergeCell ref="V11:V13"/>
    <mergeCell ref="W11:W13"/>
    <mergeCell ref="X11:X13"/>
    <mergeCell ref="Y11:Y13"/>
    <mergeCell ref="Z11:Z13"/>
    <mergeCell ref="AA11:AA13"/>
    <mergeCell ref="AV8:AV9"/>
    <mergeCell ref="AW8:AW9"/>
    <mergeCell ref="AX8:AX9"/>
    <mergeCell ref="A11:A13"/>
    <mergeCell ref="B11:B13"/>
    <mergeCell ref="C11:C13"/>
    <mergeCell ref="E11:E13"/>
    <mergeCell ref="F11:F13"/>
    <mergeCell ref="T11:T13"/>
    <mergeCell ref="U11:U13"/>
    <mergeCell ref="AP8:AP9"/>
    <mergeCell ref="AQ8:AQ9"/>
    <mergeCell ref="AR8:AR9"/>
    <mergeCell ref="AS8:AS9"/>
    <mergeCell ref="AT8:AT9"/>
    <mergeCell ref="AU8:AU9"/>
    <mergeCell ref="AH8:AH9"/>
    <mergeCell ref="AI8:AI9"/>
    <mergeCell ref="AJ8:AJ9"/>
    <mergeCell ref="AK8:AK9"/>
    <mergeCell ref="AL8:AM9"/>
    <mergeCell ref="AN8:AO8"/>
    <mergeCell ref="AB8:AB9"/>
    <mergeCell ref="AC8:AC9"/>
    <mergeCell ref="AD8:AD9"/>
    <mergeCell ref="AE8:AE9"/>
    <mergeCell ref="AF8:AF9"/>
    <mergeCell ref="AG8:AG9"/>
    <mergeCell ref="M8:M9"/>
    <mergeCell ref="N8:N9"/>
    <mergeCell ref="O8:O9"/>
    <mergeCell ref="P8:P9"/>
    <mergeCell ref="Q8:X8"/>
    <mergeCell ref="Z8:AA8"/>
    <mergeCell ref="G8:G9"/>
    <mergeCell ref="H8:H9"/>
    <mergeCell ref="I8:I9"/>
    <mergeCell ref="J8:J9"/>
    <mergeCell ref="K8:K9"/>
    <mergeCell ref="L8:L9"/>
    <mergeCell ref="A8:A9"/>
    <mergeCell ref="B8:B9"/>
    <mergeCell ref="C8:C9"/>
    <mergeCell ref="D8:D9"/>
    <mergeCell ref="E8:E9"/>
    <mergeCell ref="F8:F9"/>
    <mergeCell ref="N2:P2"/>
    <mergeCell ref="C3:I3"/>
    <mergeCell ref="N3:P3"/>
    <mergeCell ref="C4:E4"/>
    <mergeCell ref="G4:I5"/>
    <mergeCell ref="N4:P4"/>
  </mergeCells>
  <conditionalFormatting sqref="AQ10 AQ134:AQ153 AQ86:AQ92 AQ60:AQ84 AQ41:AQ57">
    <cfRule type="containsText" dxfId="83" priority="25" stopIfTrue="1" operator="containsText" text="DEFINICIÓN">
      <formula>NOT(ISERROR(SEARCH("DEFINICIÓN",AQ10)))</formula>
    </cfRule>
    <cfRule type="containsText" dxfId="82" priority="26" operator="containsText" text="CANCELADA">
      <formula>NOT(ISERROR(SEARCH("CANCELADA",AQ10)))</formula>
    </cfRule>
    <cfRule type="containsText" dxfId="81" priority="27" stopIfTrue="1" operator="containsText" text="EN PROCESO">
      <formula>NOT(ISERROR(SEARCH("EN PROCESO",AQ10)))</formula>
    </cfRule>
    <cfRule type="containsText" dxfId="80" priority="28" operator="containsText" text="TERMINADA">
      <formula>NOT(ISERROR(SEARCH("TERMINADA",AQ10)))</formula>
    </cfRule>
  </conditionalFormatting>
  <conditionalFormatting sqref="AQ11">
    <cfRule type="containsText" dxfId="79" priority="21" stopIfTrue="1" operator="containsText" text="DEFINICIÓN">
      <formula>NOT(ISERROR(SEARCH("DEFINICIÓN",AQ11)))</formula>
    </cfRule>
    <cfRule type="containsText" dxfId="78" priority="22" operator="containsText" text="CANCELADA">
      <formula>NOT(ISERROR(SEARCH("CANCELADA",AQ11)))</formula>
    </cfRule>
    <cfRule type="containsText" dxfId="77" priority="23" stopIfTrue="1" operator="containsText" text="EN PROCESO">
      <formula>NOT(ISERROR(SEARCH("EN PROCESO",AQ11)))</formula>
    </cfRule>
    <cfRule type="containsText" dxfId="76" priority="24" operator="containsText" text="TERMINADA">
      <formula>NOT(ISERROR(SEARCH("TERMINADA",AQ11)))</formula>
    </cfRule>
  </conditionalFormatting>
  <conditionalFormatting sqref="AQ118 AQ34:AQ39 AQ14 AQ16:AQ32 AQ104:AQ111 AQ95:AQ96 AQ100 AQ121:AQ132 AQ114:AQ115">
    <cfRule type="containsText" dxfId="75" priority="17" stopIfTrue="1" operator="containsText" text="DEFINICIÓN">
      <formula>NOT(ISERROR(SEARCH("DEFINICIÓN",AQ14)))</formula>
    </cfRule>
    <cfRule type="containsText" dxfId="74" priority="18" operator="containsText" text="CANCELADA">
      <formula>NOT(ISERROR(SEARCH("CANCELADA",AQ14)))</formula>
    </cfRule>
    <cfRule type="containsText" dxfId="73" priority="19" stopIfTrue="1" operator="containsText" text="EN PROCESO">
      <formula>NOT(ISERROR(SEARCH("EN PROCESO",AQ14)))</formula>
    </cfRule>
    <cfRule type="containsText" dxfId="72" priority="20" operator="containsText" text="TERMINADA">
      <formula>NOT(ISERROR(SEARCH("TERMINADA",AQ14)))</formula>
    </cfRule>
  </conditionalFormatting>
  <conditionalFormatting sqref="AQ59">
    <cfRule type="containsText" dxfId="71" priority="13" stopIfTrue="1" operator="containsText" text="DEFINICIÓN">
      <formula>NOT(ISERROR(SEARCH("DEFINICIÓN",AQ59)))</formula>
    </cfRule>
    <cfRule type="containsText" dxfId="70" priority="14" operator="containsText" text="CANCELADA">
      <formula>NOT(ISERROR(SEARCH("CANCELADA",AQ59)))</formula>
    </cfRule>
    <cfRule type="containsText" dxfId="69" priority="15" stopIfTrue="1" operator="containsText" text="EN PROCESO">
      <formula>NOT(ISERROR(SEARCH("EN PROCESO",AQ59)))</formula>
    </cfRule>
    <cfRule type="containsText" dxfId="68" priority="16" operator="containsText" text="TERMINADA">
      <formula>NOT(ISERROR(SEARCH("TERMINADA",AQ59)))</formula>
    </cfRule>
  </conditionalFormatting>
  <conditionalFormatting sqref="AP89">
    <cfRule type="containsText" dxfId="67" priority="9" stopIfTrue="1" operator="containsText" text="DEFINICIÓN">
      <formula>NOT(ISERROR(SEARCH("DEFINICIÓN",AP89)))</formula>
    </cfRule>
    <cfRule type="containsText" dxfId="66" priority="10" operator="containsText" text="CANCELADA">
      <formula>NOT(ISERROR(SEARCH("CANCELADA",AP89)))</formula>
    </cfRule>
    <cfRule type="containsText" dxfId="65" priority="11" stopIfTrue="1" operator="containsText" text="EN PROCESO">
      <formula>NOT(ISERROR(SEARCH("EN PROCESO",AP89)))</formula>
    </cfRule>
    <cfRule type="containsText" dxfId="64" priority="12" operator="containsText" text="TERMINADA">
      <formula>NOT(ISERROR(SEARCH("TERMINADA",AP89)))</formula>
    </cfRule>
  </conditionalFormatting>
  <conditionalFormatting sqref="AP67">
    <cfRule type="containsText" dxfId="63" priority="5" stopIfTrue="1" operator="containsText" text="DEFINICIÓN">
      <formula>NOT(ISERROR(SEARCH("DEFINICIÓN",AP67)))</formula>
    </cfRule>
    <cfRule type="containsText" dxfId="62" priority="6" operator="containsText" text="CANCELADA">
      <formula>NOT(ISERROR(SEARCH("CANCELADA",AP67)))</formula>
    </cfRule>
    <cfRule type="containsText" dxfId="61" priority="7" stopIfTrue="1" operator="containsText" text="EN PROCESO">
      <formula>NOT(ISERROR(SEARCH("EN PROCESO",AP67)))</formula>
    </cfRule>
    <cfRule type="containsText" dxfId="60" priority="8" operator="containsText" text="TERMINADA">
      <formula>NOT(ISERROR(SEARCH("TERMINADA",AP67)))</formula>
    </cfRule>
  </conditionalFormatting>
  <conditionalFormatting sqref="AQ133">
    <cfRule type="containsText" dxfId="59" priority="1" stopIfTrue="1" operator="containsText" text="DEFINICIÓN">
      <formula>NOT(ISERROR(SEARCH("DEFINICIÓN",AQ133)))</formula>
    </cfRule>
    <cfRule type="containsText" dxfId="58" priority="2" operator="containsText" text="CANCELADA">
      <formula>NOT(ISERROR(SEARCH("CANCELADA",AQ133)))</formula>
    </cfRule>
    <cfRule type="containsText" dxfId="57" priority="3" stopIfTrue="1" operator="containsText" text="EN PROCESO">
      <formula>NOT(ISERROR(SEARCH("EN PROCESO",AQ133)))</formula>
    </cfRule>
    <cfRule type="containsText" dxfId="56" priority="4" operator="containsText" text="TERMINADA">
      <formula>NOT(ISERROR(SEARCH("TERMINADA",AQ133)))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AY164"/>
  <sheetViews>
    <sheetView showGridLines="0" topLeftCell="A7" zoomScale="85" zoomScaleNormal="85" workbookViewId="0">
      <pane xSplit="5" ySplit="3" topLeftCell="F10" activePane="bottomRight" state="frozen"/>
      <selection activeCell="A7" sqref="A7"/>
      <selection pane="topRight" activeCell="F7" sqref="F7"/>
      <selection pane="bottomLeft" activeCell="A10" sqref="A10"/>
      <selection pane="bottomRight" activeCell="D23" sqref="D23"/>
    </sheetView>
  </sheetViews>
  <sheetFormatPr baseColWidth="10" defaultColWidth="11.42578125" defaultRowHeight="15" x14ac:dyDescent="0.25"/>
  <cols>
    <col min="1" max="1" width="9.140625" style="1" customWidth="1"/>
    <col min="2" max="2" width="6.5703125" style="1" customWidth="1"/>
    <col min="3" max="3" width="13.140625" style="1" customWidth="1"/>
    <col min="4" max="4" width="44.28515625" style="1" customWidth="1"/>
    <col min="5" max="5" width="14.85546875" style="1" hidden="1" customWidth="1"/>
    <col min="6" max="6" width="17.28515625" style="1" customWidth="1"/>
    <col min="7" max="7" width="20.85546875" style="1" customWidth="1"/>
    <col min="8" max="8" width="20.7109375" style="1" customWidth="1"/>
    <col min="9" max="9" width="20.5703125" style="1" customWidth="1"/>
    <col min="10" max="10" width="18.42578125" style="1" customWidth="1"/>
    <col min="11" max="11" width="21.140625" style="1" customWidth="1"/>
    <col min="12" max="12" width="21.5703125" style="2" hidden="1" customWidth="1"/>
    <col min="13" max="13" width="21.7109375" style="2" hidden="1" customWidth="1"/>
    <col min="14" max="14" width="18" style="1" customWidth="1"/>
    <col min="15" max="15" width="18.140625" style="1" customWidth="1"/>
    <col min="16" max="16" width="19.7109375" style="1" customWidth="1"/>
    <col min="17" max="19" width="19.42578125" style="1" hidden="1" customWidth="1"/>
    <col min="20" max="20" width="20.7109375" style="1" hidden="1" customWidth="1"/>
    <col min="21" max="21" width="18.42578125" style="1" hidden="1" customWidth="1"/>
    <col min="22" max="23" width="20.7109375" style="1" hidden="1" customWidth="1"/>
    <col min="24" max="25" width="11.42578125" style="1" customWidth="1"/>
    <col min="26" max="26" width="27.28515625" style="1" customWidth="1"/>
    <col min="27" max="27" width="15.85546875" style="1" customWidth="1"/>
    <col min="28" max="28" width="21.42578125" style="1" customWidth="1"/>
    <col min="29" max="29" width="37.42578125" style="1" customWidth="1"/>
    <col min="30" max="30" width="22.7109375" style="1" customWidth="1"/>
    <col min="31" max="31" width="26" style="1" customWidth="1"/>
    <col min="32" max="32" width="18.85546875" style="1" customWidth="1"/>
    <col min="33" max="33" width="19.28515625" style="1" customWidth="1"/>
    <col min="34" max="34" width="24.28515625" style="1" customWidth="1"/>
    <col min="35" max="35" width="66.7109375" style="1" customWidth="1"/>
    <col min="36" max="37" width="16.28515625" style="1" customWidth="1"/>
    <col min="38" max="38" width="14.28515625" style="1" customWidth="1"/>
    <col min="39" max="39" width="31.42578125" style="1" customWidth="1"/>
    <col min="40" max="41" width="17.42578125" style="1" customWidth="1"/>
    <col min="42" max="42" width="16.28515625" style="1" customWidth="1"/>
    <col min="43" max="43" width="16.140625" style="1" customWidth="1"/>
    <col min="44" max="44" width="29.28515625" style="1" customWidth="1"/>
    <col min="45" max="45" width="19.7109375" style="1" hidden="1" customWidth="1"/>
    <col min="46" max="50" width="17.85546875" style="1" customWidth="1"/>
    <col min="51" max="51" width="46.42578125" style="1" customWidth="1"/>
    <col min="52" max="16384" width="11.42578125" style="1"/>
  </cols>
  <sheetData>
    <row r="2" spans="1:50" x14ac:dyDescent="0.25">
      <c r="M2" s="3"/>
      <c r="N2" s="4" t="s">
        <v>0</v>
      </c>
      <c r="O2" s="4"/>
      <c r="P2" s="4"/>
    </row>
    <row r="3" spans="1:50" x14ac:dyDescent="0.25">
      <c r="C3" s="5" t="s">
        <v>1</v>
      </c>
      <c r="D3" s="5"/>
      <c r="E3" s="5"/>
      <c r="F3" s="5"/>
      <c r="G3" s="5"/>
      <c r="H3" s="5"/>
      <c r="I3" s="5"/>
      <c r="J3" s="6"/>
      <c r="K3" s="6"/>
      <c r="L3" s="7"/>
      <c r="M3" s="3"/>
      <c r="N3" s="4" t="s">
        <v>2</v>
      </c>
      <c r="O3" s="4"/>
      <c r="P3" s="4"/>
      <c r="Q3" s="6"/>
      <c r="R3" s="6"/>
      <c r="S3" s="6"/>
      <c r="T3" s="6"/>
      <c r="U3" s="6"/>
      <c r="V3" s="6"/>
      <c r="W3" s="6"/>
      <c r="X3" s="6"/>
      <c r="Y3" s="6"/>
    </row>
    <row r="4" spans="1:50" x14ac:dyDescent="0.25">
      <c r="C4" s="5" t="s">
        <v>3</v>
      </c>
      <c r="D4" s="5"/>
      <c r="E4" s="5"/>
      <c r="G4" s="8" t="s">
        <v>4</v>
      </c>
      <c r="H4" s="8"/>
      <c r="I4" s="8"/>
      <c r="J4" s="9"/>
      <c r="K4" s="9"/>
      <c r="L4" s="10"/>
      <c r="M4" s="3"/>
      <c r="N4" s="4" t="s">
        <v>5</v>
      </c>
      <c r="O4" s="4"/>
      <c r="P4" s="4"/>
      <c r="Q4" s="11"/>
      <c r="R4" s="11"/>
      <c r="S4" s="11"/>
      <c r="T4" s="11"/>
      <c r="U4" s="11"/>
      <c r="V4" s="11"/>
      <c r="W4" s="11"/>
      <c r="X4" s="11"/>
      <c r="Y4" s="11"/>
    </row>
    <row r="5" spans="1:50" x14ac:dyDescent="0.25">
      <c r="C5" s="12" t="s">
        <v>6</v>
      </c>
      <c r="G5" s="8"/>
      <c r="H5" s="8"/>
      <c r="I5" s="8"/>
      <c r="J5" s="9"/>
      <c r="K5" s="9"/>
      <c r="L5" s="10"/>
      <c r="M5" s="10"/>
      <c r="N5" s="9"/>
    </row>
    <row r="6" spans="1:50" x14ac:dyDescent="0.25">
      <c r="C6" s="12"/>
      <c r="K6" s="13"/>
    </row>
    <row r="7" spans="1:50" x14ac:dyDescent="0.25">
      <c r="F7" s="13"/>
      <c r="J7" s="14">
        <f>SUBTOTAL(9,J10:J153)</f>
        <v>404799293</v>
      </c>
      <c r="K7" s="14">
        <f>SUBTOTAL(9,K10:K153)</f>
        <v>404799293</v>
      </c>
      <c r="L7" s="14">
        <f>SUBTOTAL(9,L10:L153)</f>
        <v>0</v>
      </c>
      <c r="M7" s="14">
        <f>SUBTOTAL(9,M10:M153)</f>
        <v>0</v>
      </c>
      <c r="N7" s="14">
        <f>SUBTOTAL(9,N10:N153)</f>
        <v>366979393</v>
      </c>
      <c r="O7" s="14">
        <f>SUBTOTAL(9,O10:O153)</f>
        <v>357132533.72000009</v>
      </c>
      <c r="P7" s="14">
        <f>SUBTOTAL(9,P10:P153)</f>
        <v>333411397.07999992</v>
      </c>
    </row>
    <row r="8" spans="1:50" s="27" customFormat="1" ht="16.5" customHeight="1" thickBot="1" x14ac:dyDescent="0.3">
      <c r="A8" s="15" t="s">
        <v>7</v>
      </c>
      <c r="B8" s="16" t="s">
        <v>8</v>
      </c>
      <c r="C8" s="17" t="s">
        <v>9</v>
      </c>
      <c r="D8" s="17" t="s">
        <v>10</v>
      </c>
      <c r="E8" s="17" t="s">
        <v>11</v>
      </c>
      <c r="F8" s="17" t="s">
        <v>12</v>
      </c>
      <c r="G8" s="18" t="s">
        <v>13</v>
      </c>
      <c r="H8" s="15" t="s">
        <v>14</v>
      </c>
      <c r="I8" s="19" t="s">
        <v>15</v>
      </c>
      <c r="J8" s="16" t="s">
        <v>16</v>
      </c>
      <c r="K8" s="16" t="s">
        <v>17</v>
      </c>
      <c r="L8" s="16" t="s">
        <v>18</v>
      </c>
      <c r="M8" s="16" t="s">
        <v>19</v>
      </c>
      <c r="N8" s="16" t="s">
        <v>20</v>
      </c>
      <c r="O8" s="16" t="s">
        <v>21</v>
      </c>
      <c r="P8" s="17" t="s">
        <v>22</v>
      </c>
      <c r="Q8" s="20" t="s">
        <v>23</v>
      </c>
      <c r="R8" s="21"/>
      <c r="S8" s="21"/>
      <c r="T8" s="21"/>
      <c r="U8" s="21"/>
      <c r="V8" s="21"/>
      <c r="W8" s="21"/>
      <c r="X8" s="22"/>
      <c r="Y8" s="23"/>
      <c r="Z8" s="24" t="s">
        <v>24</v>
      </c>
      <c r="AA8" s="24"/>
      <c r="AB8" s="19" t="s">
        <v>25</v>
      </c>
      <c r="AC8" s="25" t="s">
        <v>26</v>
      </c>
      <c r="AD8" s="25" t="s">
        <v>27</v>
      </c>
      <c r="AE8" s="16" t="s">
        <v>28</v>
      </c>
      <c r="AF8" s="16" t="s">
        <v>29</v>
      </c>
      <c r="AG8" s="16" t="s">
        <v>30</v>
      </c>
      <c r="AH8" s="16" t="s">
        <v>31</v>
      </c>
      <c r="AI8" s="25" t="s">
        <v>32</v>
      </c>
      <c r="AJ8" s="26" t="s">
        <v>33</v>
      </c>
      <c r="AK8" s="26" t="s">
        <v>34</v>
      </c>
      <c r="AL8" s="18" t="s">
        <v>35</v>
      </c>
      <c r="AM8" s="15"/>
      <c r="AN8" s="18" t="s">
        <v>36</v>
      </c>
      <c r="AO8" s="15"/>
      <c r="AP8" s="25" t="s">
        <v>37</v>
      </c>
      <c r="AQ8" s="25" t="s">
        <v>37</v>
      </c>
      <c r="AR8" s="25" t="s">
        <v>38</v>
      </c>
      <c r="AS8" s="25" t="s">
        <v>39</v>
      </c>
      <c r="AT8" s="25" t="s">
        <v>40</v>
      </c>
      <c r="AU8" s="25" t="s">
        <v>41</v>
      </c>
      <c r="AV8" s="25" t="s">
        <v>42</v>
      </c>
      <c r="AW8" s="25" t="s">
        <v>43</v>
      </c>
      <c r="AX8" s="25" t="s">
        <v>44</v>
      </c>
    </row>
    <row r="9" spans="1:50" s="27" customFormat="1" ht="31.5" x14ac:dyDescent="0.25">
      <c r="A9" s="15"/>
      <c r="B9" s="17"/>
      <c r="C9" s="17"/>
      <c r="D9" s="17"/>
      <c r="E9" s="17"/>
      <c r="F9" s="17"/>
      <c r="G9" s="18"/>
      <c r="H9" s="15"/>
      <c r="I9" s="28"/>
      <c r="J9" s="29"/>
      <c r="K9" s="16"/>
      <c r="L9" s="16"/>
      <c r="M9" s="16"/>
      <c r="N9" s="16"/>
      <c r="O9" s="29"/>
      <c r="P9" s="17"/>
      <c r="Q9" s="30" t="s">
        <v>45</v>
      </c>
      <c r="R9" s="30" t="s">
        <v>46</v>
      </c>
      <c r="S9" s="30" t="s">
        <v>47</v>
      </c>
      <c r="T9" s="30" t="s">
        <v>48</v>
      </c>
      <c r="U9" s="30" t="s">
        <v>49</v>
      </c>
      <c r="V9" s="30" t="s">
        <v>22</v>
      </c>
      <c r="W9" s="30" t="s">
        <v>50</v>
      </c>
      <c r="X9" s="30" t="s">
        <v>51</v>
      </c>
      <c r="Y9" s="30" t="s">
        <v>52</v>
      </c>
      <c r="Z9" s="31" t="s">
        <v>53</v>
      </c>
      <c r="AA9" s="31" t="s">
        <v>9</v>
      </c>
      <c r="AB9" s="28"/>
      <c r="AC9" s="32"/>
      <c r="AD9" s="32"/>
      <c r="AE9" s="16"/>
      <c r="AF9" s="16"/>
      <c r="AG9" s="16"/>
      <c r="AH9" s="16"/>
      <c r="AI9" s="32"/>
      <c r="AJ9" s="33"/>
      <c r="AK9" s="33"/>
      <c r="AL9" s="18"/>
      <c r="AM9" s="15"/>
      <c r="AN9" s="34" t="s">
        <v>54</v>
      </c>
      <c r="AO9" s="35" t="s">
        <v>55</v>
      </c>
      <c r="AP9" s="32"/>
      <c r="AQ9" s="32"/>
      <c r="AR9" s="32"/>
      <c r="AS9" s="32"/>
      <c r="AT9" s="32"/>
      <c r="AU9" s="32"/>
      <c r="AV9" s="32"/>
      <c r="AW9" s="32"/>
      <c r="AX9" s="32"/>
    </row>
    <row r="10" spans="1:50" s="53" customFormat="1" ht="55.5" hidden="1" customHeight="1" x14ac:dyDescent="0.25">
      <c r="A10" s="36" t="s">
        <v>56</v>
      </c>
      <c r="B10" s="36">
        <v>2008</v>
      </c>
      <c r="C10" s="36" t="s">
        <v>57</v>
      </c>
      <c r="D10" s="37" t="s">
        <v>58</v>
      </c>
      <c r="E10" s="38" t="s">
        <v>59</v>
      </c>
      <c r="F10" s="38" t="s">
        <v>57</v>
      </c>
      <c r="G10" s="39">
        <v>39664</v>
      </c>
      <c r="H10" s="39">
        <v>41120</v>
      </c>
      <c r="I10" s="40"/>
      <c r="J10" s="41">
        <v>180000000</v>
      </c>
      <c r="K10" s="41">
        <v>180000000</v>
      </c>
      <c r="L10" s="42">
        <v>0</v>
      </c>
      <c r="M10" s="42"/>
      <c r="N10" s="41">
        <v>180000000</v>
      </c>
      <c r="O10" s="41">
        <v>180000000</v>
      </c>
      <c r="P10" s="41">
        <v>180000000</v>
      </c>
      <c r="Q10" s="43">
        <f t="shared" ref="Q10:R39" si="0">J10</f>
        <v>180000000</v>
      </c>
      <c r="R10" s="43">
        <f t="shared" si="0"/>
        <v>180000000</v>
      </c>
      <c r="S10" s="44">
        <f t="shared" ref="S10" si="1">R10</f>
        <v>180000000</v>
      </c>
      <c r="T10" s="43">
        <f>O10</f>
        <v>180000000</v>
      </c>
      <c r="U10" s="44">
        <f t="shared" ref="U10" si="2">V10</f>
        <v>180000000</v>
      </c>
      <c r="V10" s="44">
        <f>P10</f>
        <v>180000000</v>
      </c>
      <c r="W10" s="43">
        <f t="shared" ref="W10" si="3">V10</f>
        <v>180000000</v>
      </c>
      <c r="X10" s="46">
        <v>1</v>
      </c>
      <c r="Y10" s="46">
        <v>1</v>
      </c>
      <c r="Z10" s="36" t="s">
        <v>60</v>
      </c>
      <c r="AA10" s="36" t="s">
        <v>61</v>
      </c>
      <c r="AB10" s="36" t="s">
        <v>62</v>
      </c>
      <c r="AC10" s="47" t="s">
        <v>63</v>
      </c>
      <c r="AD10" s="47" t="s">
        <v>64</v>
      </c>
      <c r="AE10" s="47" t="s">
        <v>65</v>
      </c>
      <c r="AF10" s="48">
        <f>6962918.98</f>
        <v>6962918.9800000004</v>
      </c>
      <c r="AG10" s="48">
        <v>4796187.42</v>
      </c>
      <c r="AH10" s="48">
        <f>AF10-AG10</f>
        <v>2166731.5600000005</v>
      </c>
      <c r="AI10" s="49" t="s">
        <v>66</v>
      </c>
      <c r="AJ10" s="50">
        <f>K10-O10</f>
        <v>0</v>
      </c>
      <c r="AK10" s="50">
        <f>O10-P10</f>
        <v>0</v>
      </c>
      <c r="AL10" s="49"/>
      <c r="AM10" s="49"/>
      <c r="AN10" s="49"/>
      <c r="AO10" s="43">
        <v>6604</v>
      </c>
      <c r="AP10" s="49" t="s">
        <v>67</v>
      </c>
      <c r="AQ10" s="51" t="s">
        <v>67</v>
      </c>
      <c r="AR10" s="51" t="s">
        <v>68</v>
      </c>
      <c r="AS10" s="51"/>
      <c r="AT10" s="52" t="s">
        <v>69</v>
      </c>
      <c r="AU10" s="52" t="s">
        <v>69</v>
      </c>
      <c r="AV10" s="51"/>
      <c r="AW10" s="51"/>
      <c r="AX10" s="51"/>
    </row>
    <row r="11" spans="1:50" s="64" customFormat="1" ht="60" hidden="1" customHeight="1" x14ac:dyDescent="0.25">
      <c r="A11" s="54" t="s">
        <v>56</v>
      </c>
      <c r="B11" s="54">
        <v>2008</v>
      </c>
      <c r="C11" s="55" t="s">
        <v>70</v>
      </c>
      <c r="D11" s="37" t="s">
        <v>71</v>
      </c>
      <c r="E11" s="55" t="s">
        <v>59</v>
      </c>
      <c r="F11" s="56" t="s">
        <v>70</v>
      </c>
      <c r="G11" s="39">
        <v>39734</v>
      </c>
      <c r="H11" s="39">
        <v>40098</v>
      </c>
      <c r="I11" s="57"/>
      <c r="J11" s="41">
        <v>70000000</v>
      </c>
      <c r="K11" s="41">
        <f>J11+L11+M11</f>
        <v>87996066.019999996</v>
      </c>
      <c r="L11" s="42"/>
      <c r="M11" s="42">
        <f>M12+M13</f>
        <v>17996066.02</v>
      </c>
      <c r="N11" s="41">
        <v>70000000</v>
      </c>
      <c r="O11" s="41">
        <v>87996066.019999996</v>
      </c>
      <c r="P11" s="48">
        <v>87996066.019999996</v>
      </c>
      <c r="Q11" s="44">
        <f t="shared" si="0"/>
        <v>70000000</v>
      </c>
      <c r="R11" s="43">
        <f t="shared" si="0"/>
        <v>87996066.019999996</v>
      </c>
      <c r="S11" s="44">
        <f t="shared" ref="S11:T26" si="4">N11</f>
        <v>70000000</v>
      </c>
      <c r="T11" s="58">
        <f>O11</f>
        <v>87996066.019999996</v>
      </c>
      <c r="U11" s="58">
        <f>V11</f>
        <v>87996066.019999996</v>
      </c>
      <c r="V11" s="58">
        <f>P11</f>
        <v>87996066.019999996</v>
      </c>
      <c r="W11" s="58">
        <f>V11</f>
        <v>87996066.019999996</v>
      </c>
      <c r="X11" s="59">
        <v>1</v>
      </c>
      <c r="Y11" s="59">
        <v>1</v>
      </c>
      <c r="Z11" s="54" t="s">
        <v>72</v>
      </c>
      <c r="AA11" s="55" t="s">
        <v>73</v>
      </c>
      <c r="AB11" s="60" t="s">
        <v>74</v>
      </c>
      <c r="AC11" s="61">
        <v>33716300101</v>
      </c>
      <c r="AD11" s="60" t="s">
        <v>64</v>
      </c>
      <c r="AE11" s="60" t="s">
        <v>75</v>
      </c>
      <c r="AF11" s="62">
        <v>0</v>
      </c>
      <c r="AG11" s="62">
        <v>0</v>
      </c>
      <c r="AH11" s="62">
        <v>0</v>
      </c>
      <c r="AI11" s="63" t="s">
        <v>76</v>
      </c>
      <c r="AJ11" s="50">
        <f>K11-O11</f>
        <v>0</v>
      </c>
      <c r="AK11" s="50">
        <f>O11-P11</f>
        <v>0</v>
      </c>
      <c r="AL11" s="43"/>
      <c r="AM11" s="43"/>
      <c r="AN11" s="43"/>
      <c r="AO11" s="43"/>
      <c r="AP11" s="51" t="s">
        <v>67</v>
      </c>
      <c r="AQ11" s="51" t="s">
        <v>67</v>
      </c>
      <c r="AR11" s="51" t="s">
        <v>68</v>
      </c>
      <c r="AS11" s="51"/>
      <c r="AT11" s="52" t="s">
        <v>69</v>
      </c>
      <c r="AU11" s="52" t="s">
        <v>69</v>
      </c>
      <c r="AV11" s="51"/>
      <c r="AW11" s="51"/>
      <c r="AX11" s="51"/>
    </row>
    <row r="12" spans="1:50" s="64" customFormat="1" ht="60" hidden="1" customHeight="1" x14ac:dyDescent="0.25">
      <c r="A12" s="65"/>
      <c r="B12" s="65"/>
      <c r="C12" s="66"/>
      <c r="D12" s="67" t="s">
        <v>77</v>
      </c>
      <c r="E12" s="66"/>
      <c r="F12" s="56"/>
      <c r="G12" s="68"/>
      <c r="H12" s="68"/>
      <c r="I12" s="57"/>
      <c r="J12" s="42"/>
      <c r="K12" s="42"/>
      <c r="L12" s="42"/>
      <c r="M12" s="42">
        <v>16986850.02</v>
      </c>
      <c r="N12" s="42">
        <v>16986850.02</v>
      </c>
      <c r="O12" s="69"/>
      <c r="P12" s="69"/>
      <c r="Q12" s="70">
        <f t="shared" si="0"/>
        <v>0</v>
      </c>
      <c r="R12" s="70">
        <f t="shared" ref="R12:R40" si="5">M12</f>
        <v>16986850.02</v>
      </c>
      <c r="S12" s="70">
        <f t="shared" si="4"/>
        <v>16986850.02</v>
      </c>
      <c r="T12" s="71"/>
      <c r="U12" s="71"/>
      <c r="V12" s="71"/>
      <c r="W12" s="71"/>
      <c r="X12" s="72"/>
      <c r="Y12" s="72"/>
      <c r="Z12" s="65"/>
      <c r="AA12" s="66"/>
      <c r="AB12" s="73"/>
      <c r="AC12" s="74"/>
      <c r="AD12" s="73"/>
      <c r="AE12" s="73"/>
      <c r="AF12" s="75"/>
      <c r="AG12" s="75"/>
      <c r="AH12" s="75"/>
      <c r="AI12" s="63"/>
      <c r="AJ12" s="49"/>
      <c r="AK12" s="49"/>
      <c r="AL12" s="49"/>
      <c r="AM12" s="49"/>
      <c r="AN12" s="49"/>
      <c r="AO12" s="49"/>
      <c r="AP12" s="76"/>
      <c r="AQ12" s="76"/>
      <c r="AR12" s="51"/>
      <c r="AS12" s="51"/>
      <c r="AT12" s="51"/>
      <c r="AU12" s="51"/>
      <c r="AV12" s="51"/>
      <c r="AW12" s="51"/>
      <c r="AX12" s="51"/>
    </row>
    <row r="13" spans="1:50" s="64" customFormat="1" ht="60" hidden="1" customHeight="1" x14ac:dyDescent="0.25">
      <c r="A13" s="65"/>
      <c r="B13" s="65"/>
      <c r="C13" s="66"/>
      <c r="D13" s="67" t="s">
        <v>78</v>
      </c>
      <c r="E13" s="66"/>
      <c r="F13" s="56"/>
      <c r="G13" s="68"/>
      <c r="H13" s="68"/>
      <c r="I13" s="57"/>
      <c r="J13" s="42"/>
      <c r="K13" s="42"/>
      <c r="L13" s="42"/>
      <c r="M13" s="42">
        <v>1009216</v>
      </c>
      <c r="N13" s="42">
        <v>1009216</v>
      </c>
      <c r="O13" s="69"/>
      <c r="P13" s="69"/>
      <c r="Q13" s="70">
        <f t="shared" si="0"/>
        <v>0</v>
      </c>
      <c r="R13" s="70">
        <f t="shared" si="5"/>
        <v>1009216</v>
      </c>
      <c r="S13" s="70">
        <f t="shared" si="4"/>
        <v>1009216</v>
      </c>
      <c r="T13" s="71"/>
      <c r="U13" s="71"/>
      <c r="V13" s="71"/>
      <c r="W13" s="71"/>
      <c r="X13" s="72"/>
      <c r="Y13" s="72"/>
      <c r="Z13" s="65"/>
      <c r="AA13" s="66"/>
      <c r="AB13" s="73"/>
      <c r="AC13" s="74"/>
      <c r="AD13" s="73"/>
      <c r="AE13" s="73"/>
      <c r="AF13" s="75"/>
      <c r="AG13" s="75"/>
      <c r="AH13" s="75"/>
      <c r="AI13" s="63"/>
      <c r="AJ13" s="49"/>
      <c r="AK13" s="49"/>
      <c r="AL13" s="49"/>
      <c r="AM13" s="49"/>
      <c r="AN13" s="49"/>
      <c r="AO13" s="49"/>
      <c r="AP13" s="76"/>
      <c r="AQ13" s="76"/>
      <c r="AR13" s="51"/>
      <c r="AS13" s="51"/>
      <c r="AT13" s="51"/>
      <c r="AU13" s="51"/>
      <c r="AV13" s="51"/>
      <c r="AW13" s="51"/>
      <c r="AX13" s="51"/>
    </row>
    <row r="14" spans="1:50" s="53" customFormat="1" ht="30" hidden="1" customHeight="1" x14ac:dyDescent="0.25">
      <c r="A14" s="54" t="s">
        <v>56</v>
      </c>
      <c r="B14" s="54">
        <v>2008</v>
      </c>
      <c r="C14" s="54" t="s">
        <v>57</v>
      </c>
      <c r="D14" s="37" t="s">
        <v>79</v>
      </c>
      <c r="E14" s="55" t="s">
        <v>59</v>
      </c>
      <c r="F14" s="56" t="s">
        <v>80</v>
      </c>
      <c r="G14" s="39">
        <v>40391</v>
      </c>
      <c r="H14" s="39">
        <v>41122</v>
      </c>
      <c r="I14" s="77"/>
      <c r="J14" s="41">
        <v>20000000</v>
      </c>
      <c r="K14" s="41">
        <f>J14+L14+M14</f>
        <v>20750000</v>
      </c>
      <c r="L14" s="42"/>
      <c r="M14" s="42">
        <f>M15</f>
        <v>750000</v>
      </c>
      <c r="N14" s="41">
        <f>K14</f>
        <v>20750000</v>
      </c>
      <c r="O14" s="78">
        <v>20750000</v>
      </c>
      <c r="P14" s="62">
        <v>20750000</v>
      </c>
      <c r="Q14" s="44">
        <f t="shared" si="0"/>
        <v>20000000</v>
      </c>
      <c r="R14" s="43">
        <f t="shared" si="0"/>
        <v>20750000</v>
      </c>
      <c r="S14" s="44">
        <f t="shared" si="4"/>
        <v>20750000</v>
      </c>
      <c r="T14" s="58">
        <f>O14</f>
        <v>20750000</v>
      </c>
      <c r="U14" s="58">
        <f>V14</f>
        <v>20750000</v>
      </c>
      <c r="V14" s="62">
        <f>P14</f>
        <v>20750000</v>
      </c>
      <c r="W14" s="58">
        <f>V14</f>
        <v>20750000</v>
      </c>
      <c r="X14" s="46">
        <v>1</v>
      </c>
      <c r="Y14" s="46">
        <v>1</v>
      </c>
      <c r="Z14" s="55" t="s">
        <v>81</v>
      </c>
      <c r="AA14" s="55" t="s">
        <v>61</v>
      </c>
      <c r="AB14" s="55" t="s">
        <v>80</v>
      </c>
      <c r="AC14" s="55" t="s">
        <v>82</v>
      </c>
      <c r="AD14" s="55" t="s">
        <v>83</v>
      </c>
      <c r="AE14" s="55" t="s">
        <v>84</v>
      </c>
      <c r="AF14" s="48"/>
      <c r="AG14" s="48"/>
      <c r="AH14" s="48">
        <v>0</v>
      </c>
      <c r="AI14" s="55" t="s">
        <v>85</v>
      </c>
      <c r="AJ14" s="50">
        <f>K14-O14</f>
        <v>0</v>
      </c>
      <c r="AK14" s="50">
        <f>O14-P14</f>
        <v>0</v>
      </c>
      <c r="AL14" s="43"/>
      <c r="AM14" s="43"/>
      <c r="AN14" s="43"/>
      <c r="AO14" s="43"/>
      <c r="AP14" s="51" t="s">
        <v>67</v>
      </c>
      <c r="AQ14" s="51" t="s">
        <v>67</v>
      </c>
      <c r="AR14" s="51" t="s">
        <v>68</v>
      </c>
      <c r="AS14" s="51"/>
      <c r="AT14" s="52" t="s">
        <v>69</v>
      </c>
      <c r="AU14" s="52" t="s">
        <v>69</v>
      </c>
      <c r="AV14" s="51"/>
      <c r="AW14" s="51"/>
      <c r="AX14" s="51"/>
    </row>
    <row r="15" spans="1:50" s="53" customFormat="1" ht="57.75" hidden="1" customHeight="1" x14ac:dyDescent="0.25">
      <c r="A15" s="65"/>
      <c r="B15" s="79"/>
      <c r="C15" s="65"/>
      <c r="D15" s="67" t="s">
        <v>86</v>
      </c>
      <c r="E15" s="66"/>
      <c r="F15" s="80"/>
      <c r="G15" s="81"/>
      <c r="H15" s="81"/>
      <c r="I15" s="81"/>
      <c r="J15" s="42"/>
      <c r="K15" s="42"/>
      <c r="L15" s="42"/>
      <c r="M15" s="42">
        <v>750000</v>
      </c>
      <c r="N15" s="42">
        <v>750000</v>
      </c>
      <c r="O15" s="82"/>
      <c r="P15" s="75"/>
      <c r="Q15" s="70">
        <f t="shared" si="0"/>
        <v>0</v>
      </c>
      <c r="R15" s="70">
        <f t="shared" si="5"/>
        <v>750000</v>
      </c>
      <c r="S15" s="70">
        <f t="shared" si="4"/>
        <v>750000</v>
      </c>
      <c r="T15" s="71"/>
      <c r="U15" s="71"/>
      <c r="V15" s="75"/>
      <c r="W15" s="71"/>
      <c r="X15" s="83">
        <v>1</v>
      </c>
      <c r="Y15" s="83">
        <v>1</v>
      </c>
      <c r="Z15" s="66"/>
      <c r="AA15" s="66"/>
      <c r="AB15" s="66"/>
      <c r="AC15" s="66"/>
      <c r="AD15" s="66"/>
      <c r="AE15" s="66"/>
      <c r="AF15" s="69"/>
      <c r="AG15" s="69"/>
      <c r="AH15" s="69"/>
      <c r="AI15" s="66"/>
      <c r="AJ15" s="84"/>
      <c r="AK15" s="84"/>
      <c r="AL15" s="43"/>
      <c r="AM15" s="43"/>
      <c r="AN15" s="43"/>
      <c r="AO15" s="43"/>
      <c r="AP15" s="85"/>
      <c r="AQ15" s="85"/>
      <c r="AR15" s="51"/>
      <c r="AS15" s="51"/>
      <c r="AT15" s="51"/>
      <c r="AU15" s="51"/>
      <c r="AV15" s="51"/>
      <c r="AW15" s="51"/>
      <c r="AX15" s="51"/>
    </row>
    <row r="16" spans="1:50" s="53" customFormat="1" ht="54.75" hidden="1" customHeight="1" x14ac:dyDescent="0.25">
      <c r="A16" s="36" t="s">
        <v>56</v>
      </c>
      <c r="B16" s="36">
        <v>2008</v>
      </c>
      <c r="C16" s="38" t="s">
        <v>87</v>
      </c>
      <c r="D16" s="37" t="s">
        <v>88</v>
      </c>
      <c r="E16" s="38" t="s">
        <v>89</v>
      </c>
      <c r="F16" s="68" t="s">
        <v>90</v>
      </c>
      <c r="G16" s="39">
        <v>39769</v>
      </c>
      <c r="H16" s="39">
        <v>40920</v>
      </c>
      <c r="I16" s="86" t="s">
        <v>91</v>
      </c>
      <c r="J16" s="41">
        <v>10000000</v>
      </c>
      <c r="K16" s="41">
        <f>J16+L16+M16</f>
        <v>10000000</v>
      </c>
      <c r="L16" s="42"/>
      <c r="M16" s="42">
        <v>0</v>
      </c>
      <c r="N16" s="41">
        <v>10000000</v>
      </c>
      <c r="O16" s="41">
        <v>10000000</v>
      </c>
      <c r="P16" s="41">
        <v>9809538.5499999989</v>
      </c>
      <c r="Q16" s="44">
        <f t="shared" si="0"/>
        <v>10000000</v>
      </c>
      <c r="R16" s="43">
        <f t="shared" si="0"/>
        <v>10000000</v>
      </c>
      <c r="S16" s="44">
        <f t="shared" si="4"/>
        <v>10000000</v>
      </c>
      <c r="T16" s="44">
        <f t="shared" si="4"/>
        <v>10000000</v>
      </c>
      <c r="U16" s="44">
        <f t="shared" ref="U16:U26" si="6">V16</f>
        <v>9809538.5499999989</v>
      </c>
      <c r="V16" s="44">
        <f t="shared" ref="V16:V31" si="7">P16</f>
        <v>9809538.5499999989</v>
      </c>
      <c r="W16" s="44">
        <f>V16</f>
        <v>9809538.5499999989</v>
      </c>
      <c r="X16" s="46">
        <v>1</v>
      </c>
      <c r="Y16" s="46">
        <v>1</v>
      </c>
      <c r="Z16" s="36" t="s">
        <v>92</v>
      </c>
      <c r="AA16" s="38" t="s">
        <v>93</v>
      </c>
      <c r="AB16" s="38" t="s">
        <v>94</v>
      </c>
      <c r="AC16" s="38" t="s">
        <v>95</v>
      </c>
      <c r="AD16" s="38" t="s">
        <v>96</v>
      </c>
      <c r="AE16" s="38" t="s">
        <v>97</v>
      </c>
      <c r="AF16" s="48"/>
      <c r="AG16" s="48"/>
      <c r="AH16" s="48">
        <v>190013.97</v>
      </c>
      <c r="AI16" s="38" t="s">
        <v>98</v>
      </c>
      <c r="AJ16" s="50">
        <f t="shared" ref="AJ16:AJ32" si="8">K16-O16</f>
        <v>0</v>
      </c>
      <c r="AK16" s="50">
        <f t="shared" ref="AK16:AK32" si="9">O16-P16</f>
        <v>190461.45000000112</v>
      </c>
      <c r="AL16" s="43"/>
      <c r="AM16" s="43"/>
      <c r="AN16" s="43">
        <v>190461.45</v>
      </c>
      <c r="AO16" s="43">
        <v>531.59</v>
      </c>
      <c r="AP16" s="51" t="s">
        <v>67</v>
      </c>
      <c r="AQ16" s="51" t="s">
        <v>67</v>
      </c>
      <c r="AR16" s="51" t="s">
        <v>68</v>
      </c>
      <c r="AS16" s="51"/>
      <c r="AT16" s="52" t="s">
        <v>69</v>
      </c>
      <c r="AU16" s="52" t="s">
        <v>69</v>
      </c>
      <c r="AV16" s="51"/>
      <c r="AW16" s="51"/>
      <c r="AX16" s="51"/>
    </row>
    <row r="17" spans="1:51" s="53" customFormat="1" ht="54" hidden="1" customHeight="1" x14ac:dyDescent="0.25">
      <c r="A17" s="36" t="s">
        <v>56</v>
      </c>
      <c r="B17" s="36">
        <v>2008</v>
      </c>
      <c r="C17" s="38" t="s">
        <v>70</v>
      </c>
      <c r="D17" s="37" t="s">
        <v>99</v>
      </c>
      <c r="E17" s="38" t="s">
        <v>59</v>
      </c>
      <c r="F17" s="38" t="s">
        <v>100</v>
      </c>
      <c r="G17" s="38"/>
      <c r="H17" s="38"/>
      <c r="I17" s="40"/>
      <c r="J17" s="48">
        <v>10000000</v>
      </c>
      <c r="K17" s="41">
        <f>J17+L17+M17</f>
        <v>9250000</v>
      </c>
      <c r="L17" s="69">
        <v>-750000</v>
      </c>
      <c r="M17" s="42"/>
      <c r="N17" s="48">
        <v>9250000</v>
      </c>
      <c r="O17" s="48">
        <v>8960060.9700000007</v>
      </c>
      <c r="P17" s="48">
        <v>8960060.9700000007</v>
      </c>
      <c r="Q17" s="44">
        <f t="shared" si="0"/>
        <v>10000000</v>
      </c>
      <c r="R17" s="43">
        <f t="shared" si="0"/>
        <v>9250000</v>
      </c>
      <c r="S17" s="44">
        <f t="shared" si="4"/>
        <v>9250000</v>
      </c>
      <c r="T17" s="44">
        <f t="shared" si="4"/>
        <v>8960060.9700000007</v>
      </c>
      <c r="U17" s="44">
        <f t="shared" si="6"/>
        <v>8960060.9700000007</v>
      </c>
      <c r="V17" s="44">
        <f t="shared" si="7"/>
        <v>8960060.9700000007</v>
      </c>
      <c r="W17" s="44">
        <f>V17</f>
        <v>8960060.9700000007</v>
      </c>
      <c r="X17" s="46">
        <v>1</v>
      </c>
      <c r="Y17" s="46">
        <v>1</v>
      </c>
      <c r="Z17" s="36" t="s">
        <v>101</v>
      </c>
      <c r="AA17" s="38" t="s">
        <v>73</v>
      </c>
      <c r="AB17" s="38" t="s">
        <v>102</v>
      </c>
      <c r="AC17" s="38" t="s">
        <v>103</v>
      </c>
      <c r="AD17" s="38" t="s">
        <v>104</v>
      </c>
      <c r="AE17" s="87">
        <v>1.42376550232496E+16</v>
      </c>
      <c r="AF17" s="48"/>
      <c r="AG17" s="48"/>
      <c r="AH17" s="48">
        <v>122770.52999999998</v>
      </c>
      <c r="AI17" s="38" t="s">
        <v>105</v>
      </c>
      <c r="AJ17" s="50">
        <f t="shared" si="8"/>
        <v>289939.02999999933</v>
      </c>
      <c r="AK17" s="50">
        <f t="shared" si="9"/>
        <v>0</v>
      </c>
      <c r="AL17" s="43"/>
      <c r="AM17" s="43"/>
      <c r="AN17" s="43"/>
      <c r="AO17" s="43"/>
      <c r="AP17" s="51" t="s">
        <v>67</v>
      </c>
      <c r="AQ17" s="51" t="s">
        <v>67</v>
      </c>
      <c r="AR17" s="51" t="s">
        <v>68</v>
      </c>
      <c r="AS17" s="51"/>
      <c r="AT17" s="52" t="s">
        <v>69</v>
      </c>
      <c r="AU17" s="52" t="s">
        <v>69</v>
      </c>
      <c r="AV17" s="51"/>
      <c r="AW17" s="51"/>
      <c r="AX17" s="51"/>
    </row>
    <row r="18" spans="1:51" s="53" customFormat="1" ht="90" hidden="1" x14ac:dyDescent="0.25">
      <c r="A18" s="36" t="s">
        <v>56</v>
      </c>
      <c r="B18" s="36">
        <v>2008</v>
      </c>
      <c r="C18" s="38" t="s">
        <v>106</v>
      </c>
      <c r="D18" s="37" t="s">
        <v>107</v>
      </c>
      <c r="E18" s="38" t="s">
        <v>89</v>
      </c>
      <c r="F18" s="38" t="s">
        <v>108</v>
      </c>
      <c r="G18" s="38"/>
      <c r="H18" s="38"/>
      <c r="I18" s="40"/>
      <c r="J18" s="48">
        <v>10000000</v>
      </c>
      <c r="K18" s="41">
        <f>J18+L18+M18</f>
        <v>10000000</v>
      </c>
      <c r="L18" s="69"/>
      <c r="M18" s="69">
        <v>0</v>
      </c>
      <c r="N18" s="48">
        <v>10000000</v>
      </c>
      <c r="O18" s="48">
        <v>10000000</v>
      </c>
      <c r="P18" s="48">
        <v>9977502.3900000006</v>
      </c>
      <c r="Q18" s="44">
        <f t="shared" si="0"/>
        <v>10000000</v>
      </c>
      <c r="R18" s="43">
        <f t="shared" si="0"/>
        <v>10000000</v>
      </c>
      <c r="S18" s="44">
        <f t="shared" si="4"/>
        <v>10000000</v>
      </c>
      <c r="T18" s="44">
        <f t="shared" si="4"/>
        <v>10000000</v>
      </c>
      <c r="U18" s="44">
        <f t="shared" si="6"/>
        <v>9977502.3900000006</v>
      </c>
      <c r="V18" s="44">
        <f t="shared" si="7"/>
        <v>9977502.3900000006</v>
      </c>
      <c r="W18" s="44">
        <f>V18</f>
        <v>9977502.3900000006</v>
      </c>
      <c r="X18" s="46">
        <v>1</v>
      </c>
      <c r="Y18" s="46">
        <v>1</v>
      </c>
      <c r="Z18" s="36" t="s">
        <v>109</v>
      </c>
      <c r="AA18" s="38" t="s">
        <v>61</v>
      </c>
      <c r="AB18" s="38" t="s">
        <v>110</v>
      </c>
      <c r="AC18" s="38" t="s">
        <v>111</v>
      </c>
      <c r="AD18" s="38" t="s">
        <v>112</v>
      </c>
      <c r="AE18" s="38" t="s">
        <v>113</v>
      </c>
      <c r="AF18" s="48">
        <v>323.8</v>
      </c>
      <c r="AG18" s="48"/>
      <c r="AH18" s="48">
        <v>973900.22</v>
      </c>
      <c r="AI18" s="88"/>
      <c r="AJ18" s="50">
        <f>K18-O18</f>
        <v>0</v>
      </c>
      <c r="AK18" s="50">
        <f>O18-P18</f>
        <v>22497.609999999404</v>
      </c>
      <c r="AL18" s="43"/>
      <c r="AM18" s="43"/>
      <c r="AN18" s="43"/>
      <c r="AO18" s="43"/>
      <c r="AP18" s="51" t="s">
        <v>67</v>
      </c>
      <c r="AQ18" s="51" t="s">
        <v>67</v>
      </c>
      <c r="AR18" s="51" t="s">
        <v>68</v>
      </c>
      <c r="AS18" s="51"/>
      <c r="AT18" s="52" t="s">
        <v>69</v>
      </c>
      <c r="AU18" s="52" t="s">
        <v>69</v>
      </c>
      <c r="AV18" s="51"/>
      <c r="AW18" s="51"/>
      <c r="AX18" s="51"/>
      <c r="AY18" s="89" t="s">
        <v>114</v>
      </c>
    </row>
    <row r="19" spans="1:51" s="53" customFormat="1" ht="31.5" hidden="1" customHeight="1" x14ac:dyDescent="0.25">
      <c r="A19" s="36" t="s">
        <v>56</v>
      </c>
      <c r="B19" s="36">
        <v>2009</v>
      </c>
      <c r="C19" s="36" t="s">
        <v>87</v>
      </c>
      <c r="D19" s="37" t="s">
        <v>115</v>
      </c>
      <c r="E19" s="38" t="s">
        <v>59</v>
      </c>
      <c r="F19" s="38" t="s">
        <v>87</v>
      </c>
      <c r="G19" s="90">
        <v>40550</v>
      </c>
      <c r="H19" s="90">
        <v>40922</v>
      </c>
      <c r="I19" s="40"/>
      <c r="J19" s="48">
        <v>35000000</v>
      </c>
      <c r="K19" s="48">
        <v>35000000</v>
      </c>
      <c r="L19" s="69"/>
      <c r="M19" s="69"/>
      <c r="N19" s="48">
        <v>35000000</v>
      </c>
      <c r="O19" s="48">
        <v>34998347.200000003</v>
      </c>
      <c r="P19" s="48">
        <v>34998347.200000003</v>
      </c>
      <c r="Q19" s="44">
        <f t="shared" si="0"/>
        <v>35000000</v>
      </c>
      <c r="R19" s="43">
        <f t="shared" si="0"/>
        <v>35000000</v>
      </c>
      <c r="S19" s="44">
        <f t="shared" si="4"/>
        <v>35000000</v>
      </c>
      <c r="T19" s="44">
        <f t="shared" si="4"/>
        <v>34998347.200000003</v>
      </c>
      <c r="U19" s="44">
        <f t="shared" si="6"/>
        <v>34998347.200000003</v>
      </c>
      <c r="V19" s="44">
        <f t="shared" si="7"/>
        <v>34998347.200000003</v>
      </c>
      <c r="W19" s="44">
        <f>V19</f>
        <v>34998347.200000003</v>
      </c>
      <c r="X19" s="46">
        <v>0.97109999999999996</v>
      </c>
      <c r="Y19" s="46">
        <v>0.96150000000000002</v>
      </c>
      <c r="Z19" s="36" t="s">
        <v>116</v>
      </c>
      <c r="AA19" s="38" t="s">
        <v>93</v>
      </c>
      <c r="AB19" s="38" t="s">
        <v>117</v>
      </c>
      <c r="AC19" s="38" t="s">
        <v>118</v>
      </c>
      <c r="AD19" s="38" t="s">
        <v>119</v>
      </c>
      <c r="AE19" s="38" t="s">
        <v>120</v>
      </c>
      <c r="AF19" s="48">
        <v>8.86</v>
      </c>
      <c r="AG19" s="48">
        <v>0</v>
      </c>
      <c r="AH19" s="48">
        <v>1028452.55</v>
      </c>
      <c r="AI19" s="38" t="s">
        <v>121</v>
      </c>
      <c r="AJ19" s="50">
        <f t="shared" si="8"/>
        <v>1652.7999999970198</v>
      </c>
      <c r="AK19" s="50">
        <f t="shared" si="9"/>
        <v>0</v>
      </c>
      <c r="AL19" s="43"/>
      <c r="AM19" s="43"/>
      <c r="AN19" s="43"/>
      <c r="AO19" s="43"/>
      <c r="AP19" s="51" t="s">
        <v>122</v>
      </c>
      <c r="AQ19" s="51" t="s">
        <v>122</v>
      </c>
      <c r="AR19" s="91" t="s">
        <v>123</v>
      </c>
      <c r="AS19" s="91" t="s">
        <v>9</v>
      </c>
      <c r="AT19" s="51"/>
      <c r="AU19" s="51"/>
      <c r="AV19" s="51"/>
      <c r="AW19" s="51"/>
      <c r="AX19" s="51"/>
    </row>
    <row r="20" spans="1:51" s="53" customFormat="1" ht="30" hidden="1" customHeight="1" x14ac:dyDescent="0.25">
      <c r="A20" s="36" t="s">
        <v>56</v>
      </c>
      <c r="B20" s="36">
        <v>2009</v>
      </c>
      <c r="C20" s="36" t="s">
        <v>87</v>
      </c>
      <c r="D20" s="37" t="s">
        <v>124</v>
      </c>
      <c r="E20" s="38" t="s">
        <v>59</v>
      </c>
      <c r="F20" s="38" t="s">
        <v>87</v>
      </c>
      <c r="G20" s="90">
        <v>40640</v>
      </c>
      <c r="H20" s="90">
        <v>40887</v>
      </c>
      <c r="I20" s="40"/>
      <c r="J20" s="48">
        <v>35000000</v>
      </c>
      <c r="K20" s="48">
        <v>35000000</v>
      </c>
      <c r="L20" s="69"/>
      <c r="M20" s="69">
        <v>0</v>
      </c>
      <c r="N20" s="48">
        <v>35000000</v>
      </c>
      <c r="O20" s="48">
        <f>35000000-515837.99</f>
        <v>34484162.009999998</v>
      </c>
      <c r="P20" s="48">
        <f>35000000-515837.99</f>
        <v>34484162.009999998</v>
      </c>
      <c r="Q20" s="44">
        <f t="shared" si="0"/>
        <v>35000000</v>
      </c>
      <c r="R20" s="43">
        <f t="shared" si="0"/>
        <v>35000000</v>
      </c>
      <c r="S20" s="44">
        <f t="shared" si="4"/>
        <v>35000000</v>
      </c>
      <c r="T20" s="44">
        <f t="shared" si="4"/>
        <v>34484162.009999998</v>
      </c>
      <c r="U20" s="44">
        <f t="shared" si="6"/>
        <v>34484162.009999998</v>
      </c>
      <c r="V20" s="44">
        <f t="shared" si="7"/>
        <v>34484162.009999998</v>
      </c>
      <c r="W20" s="44">
        <f t="shared" ref="W20:W26" si="10">V20</f>
        <v>34484162.009999998</v>
      </c>
      <c r="X20" s="46">
        <v>1</v>
      </c>
      <c r="Y20" s="46">
        <v>1</v>
      </c>
      <c r="Z20" s="36" t="s">
        <v>125</v>
      </c>
      <c r="AA20" s="38" t="s">
        <v>93</v>
      </c>
      <c r="AB20" s="38" t="s">
        <v>117</v>
      </c>
      <c r="AC20" s="38" t="s">
        <v>126</v>
      </c>
      <c r="AD20" s="38" t="s">
        <v>119</v>
      </c>
      <c r="AE20" s="38" t="s">
        <v>127</v>
      </c>
      <c r="AF20" s="48">
        <v>8.9600000000000009</v>
      </c>
      <c r="AG20" s="48">
        <v>3334.83</v>
      </c>
      <c r="AH20" s="48">
        <v>849821.22</v>
      </c>
      <c r="AI20" s="38"/>
      <c r="AJ20" s="50">
        <f t="shared" si="8"/>
        <v>515837.99000000209</v>
      </c>
      <c r="AK20" s="50">
        <f t="shared" si="9"/>
        <v>0</v>
      </c>
      <c r="AL20" s="43"/>
      <c r="AM20" s="43"/>
      <c r="AN20" s="43"/>
      <c r="AO20" s="43"/>
      <c r="AP20" s="51" t="s">
        <v>67</v>
      </c>
      <c r="AQ20" s="51" t="s">
        <v>67</v>
      </c>
      <c r="AR20" s="91" t="s">
        <v>128</v>
      </c>
      <c r="AS20" s="51"/>
      <c r="AT20" s="51"/>
      <c r="AU20" s="51"/>
      <c r="AV20" s="51"/>
      <c r="AW20" s="51"/>
      <c r="AX20" s="51"/>
    </row>
    <row r="21" spans="1:51" s="53" customFormat="1" ht="66.75" hidden="1" customHeight="1" x14ac:dyDescent="0.25">
      <c r="A21" s="36" t="s">
        <v>56</v>
      </c>
      <c r="B21" s="36">
        <v>2009</v>
      </c>
      <c r="C21" s="36" t="s">
        <v>57</v>
      </c>
      <c r="D21" s="37" t="s">
        <v>129</v>
      </c>
      <c r="E21" s="38" t="s">
        <v>59</v>
      </c>
      <c r="F21" s="38" t="s">
        <v>130</v>
      </c>
      <c r="G21" s="90">
        <v>40057</v>
      </c>
      <c r="H21" s="90">
        <v>40602</v>
      </c>
      <c r="I21" s="40"/>
      <c r="J21" s="48">
        <v>40000000</v>
      </c>
      <c r="K21" s="48">
        <v>40000000</v>
      </c>
      <c r="L21" s="69"/>
      <c r="M21" s="69">
        <v>0</v>
      </c>
      <c r="N21" s="48">
        <v>40000000</v>
      </c>
      <c r="O21" s="48">
        <v>40000000</v>
      </c>
      <c r="P21" s="48">
        <v>40000000</v>
      </c>
      <c r="Q21" s="44">
        <f t="shared" si="0"/>
        <v>40000000</v>
      </c>
      <c r="R21" s="43">
        <f t="shared" si="0"/>
        <v>40000000</v>
      </c>
      <c r="S21" s="44">
        <f t="shared" si="4"/>
        <v>40000000</v>
      </c>
      <c r="T21" s="44">
        <f t="shared" si="4"/>
        <v>40000000</v>
      </c>
      <c r="U21" s="44">
        <f t="shared" si="6"/>
        <v>40000000</v>
      </c>
      <c r="V21" s="44">
        <f t="shared" si="7"/>
        <v>40000000</v>
      </c>
      <c r="W21" s="44">
        <f t="shared" si="10"/>
        <v>40000000</v>
      </c>
      <c r="X21" s="46">
        <v>1</v>
      </c>
      <c r="Y21" s="46">
        <v>1</v>
      </c>
      <c r="Z21" s="36" t="s">
        <v>131</v>
      </c>
      <c r="AA21" s="36" t="s">
        <v>61</v>
      </c>
      <c r="AB21" s="38" t="s">
        <v>132</v>
      </c>
      <c r="AC21" s="38">
        <v>7274361</v>
      </c>
      <c r="AD21" s="38" t="s">
        <v>83</v>
      </c>
      <c r="AE21" s="38" t="s">
        <v>133</v>
      </c>
      <c r="AF21" s="48">
        <v>2211.4899999999998</v>
      </c>
      <c r="AG21" s="48">
        <v>0</v>
      </c>
      <c r="AH21" s="48">
        <v>0</v>
      </c>
      <c r="AI21" s="36"/>
      <c r="AJ21" s="50">
        <f t="shared" si="8"/>
        <v>0</v>
      </c>
      <c r="AK21" s="50">
        <f t="shared" si="9"/>
        <v>0</v>
      </c>
      <c r="AL21" s="43"/>
      <c r="AM21" s="43"/>
      <c r="AN21" s="43"/>
      <c r="AO21" s="43"/>
      <c r="AP21" s="51" t="s">
        <v>67</v>
      </c>
      <c r="AQ21" s="51" t="s">
        <v>67</v>
      </c>
      <c r="AR21" s="91" t="s">
        <v>128</v>
      </c>
      <c r="AS21" s="51"/>
      <c r="AT21" s="51"/>
      <c r="AU21" s="51"/>
      <c r="AV21" s="51"/>
      <c r="AW21" s="51"/>
      <c r="AX21" s="51"/>
    </row>
    <row r="22" spans="1:51" s="53" customFormat="1" ht="55.5" hidden="1" customHeight="1" x14ac:dyDescent="0.25">
      <c r="A22" s="36" t="s">
        <v>56</v>
      </c>
      <c r="B22" s="36">
        <v>2009</v>
      </c>
      <c r="C22" s="36" t="s">
        <v>57</v>
      </c>
      <c r="D22" s="92" t="s">
        <v>134</v>
      </c>
      <c r="E22" s="38" t="s">
        <v>59</v>
      </c>
      <c r="F22" s="38" t="s">
        <v>57</v>
      </c>
      <c r="G22" s="90">
        <v>40057</v>
      </c>
      <c r="H22" s="90">
        <v>40862</v>
      </c>
      <c r="I22" s="40"/>
      <c r="J22" s="48">
        <v>110000000</v>
      </c>
      <c r="K22" s="48">
        <v>110000000</v>
      </c>
      <c r="L22" s="69"/>
      <c r="M22" s="69">
        <v>0</v>
      </c>
      <c r="N22" s="48">
        <v>110000000</v>
      </c>
      <c r="O22" s="48">
        <v>99477539.210000008</v>
      </c>
      <c r="P22" s="48">
        <v>99477539.210000008</v>
      </c>
      <c r="Q22" s="44">
        <f t="shared" si="0"/>
        <v>110000000</v>
      </c>
      <c r="R22" s="43">
        <f t="shared" si="0"/>
        <v>110000000</v>
      </c>
      <c r="S22" s="44">
        <f t="shared" si="4"/>
        <v>110000000</v>
      </c>
      <c r="T22" s="44">
        <f t="shared" si="4"/>
        <v>99477539.210000008</v>
      </c>
      <c r="U22" s="44">
        <f t="shared" si="6"/>
        <v>99477539.210000008</v>
      </c>
      <c r="V22" s="44">
        <f t="shared" si="7"/>
        <v>99477539.210000008</v>
      </c>
      <c r="W22" s="44">
        <f t="shared" si="10"/>
        <v>99477539.210000008</v>
      </c>
      <c r="X22" s="46">
        <v>1</v>
      </c>
      <c r="Y22" s="46">
        <v>0.96</v>
      </c>
      <c r="Z22" s="36" t="s">
        <v>135</v>
      </c>
      <c r="AA22" s="36" t="s">
        <v>61</v>
      </c>
      <c r="AB22" s="36" t="s">
        <v>62</v>
      </c>
      <c r="AC22" s="38" t="s">
        <v>136</v>
      </c>
      <c r="AD22" s="38" t="s">
        <v>64</v>
      </c>
      <c r="AE22" s="38" t="s">
        <v>137</v>
      </c>
      <c r="AF22" s="48">
        <v>106166.18</v>
      </c>
      <c r="AG22" s="48">
        <v>2929822.9</v>
      </c>
      <c r="AH22" s="48">
        <v>12529064.039999999</v>
      </c>
      <c r="AI22" s="36"/>
      <c r="AJ22" s="50">
        <f t="shared" si="8"/>
        <v>10522460.789999992</v>
      </c>
      <c r="AK22" s="50">
        <f t="shared" si="9"/>
        <v>0</v>
      </c>
      <c r="AL22" s="43"/>
      <c r="AM22" s="43"/>
      <c r="AN22" s="43"/>
      <c r="AO22" s="43">
        <v>3890140.13</v>
      </c>
      <c r="AP22" s="51" t="s">
        <v>67</v>
      </c>
      <c r="AQ22" s="51" t="s">
        <v>67</v>
      </c>
      <c r="AR22" s="91" t="s">
        <v>128</v>
      </c>
      <c r="AS22" s="51"/>
      <c r="AT22" s="51"/>
      <c r="AU22" s="51"/>
      <c r="AV22" s="51"/>
      <c r="AW22" s="51"/>
      <c r="AX22" s="51"/>
      <c r="AY22" s="93" t="s">
        <v>138</v>
      </c>
    </row>
    <row r="23" spans="1:51" s="53" customFormat="1" ht="96.75" hidden="1" customHeight="1" x14ac:dyDescent="0.25">
      <c r="A23" s="36" t="s">
        <v>56</v>
      </c>
      <c r="B23" s="38">
        <v>2009</v>
      </c>
      <c r="C23" s="38" t="s">
        <v>70</v>
      </c>
      <c r="D23" s="37" t="s">
        <v>139</v>
      </c>
      <c r="E23" s="38" t="s">
        <v>59</v>
      </c>
      <c r="F23" s="38" t="s">
        <v>70</v>
      </c>
      <c r="G23" s="38" t="s">
        <v>140</v>
      </c>
      <c r="H23" s="90">
        <v>41061</v>
      </c>
      <c r="I23" s="84"/>
      <c r="J23" s="48">
        <v>48000000</v>
      </c>
      <c r="K23" s="48">
        <v>16500000</v>
      </c>
      <c r="L23" s="69"/>
      <c r="M23" s="69">
        <v>0</v>
      </c>
      <c r="N23" s="48">
        <v>16500000</v>
      </c>
      <c r="O23" s="48">
        <v>16500000</v>
      </c>
      <c r="P23" s="48">
        <v>12387664.58</v>
      </c>
      <c r="Q23" s="44">
        <f t="shared" si="0"/>
        <v>48000000</v>
      </c>
      <c r="R23" s="43">
        <v>16500000</v>
      </c>
      <c r="S23" s="44">
        <v>14850000</v>
      </c>
      <c r="T23" s="44">
        <f t="shared" si="4"/>
        <v>16500000</v>
      </c>
      <c r="U23" s="44">
        <f t="shared" si="6"/>
        <v>12387664.58</v>
      </c>
      <c r="V23" s="44">
        <f t="shared" si="7"/>
        <v>12387664.58</v>
      </c>
      <c r="W23" s="44">
        <f t="shared" si="10"/>
        <v>12387664.58</v>
      </c>
      <c r="X23" s="46">
        <v>0.99060000000000004</v>
      </c>
      <c r="Y23" s="46">
        <v>0.74909999999999999</v>
      </c>
      <c r="Z23" s="38" t="s">
        <v>141</v>
      </c>
      <c r="AA23" s="38" t="s">
        <v>142</v>
      </c>
      <c r="AB23" s="38" t="s">
        <v>143</v>
      </c>
      <c r="AC23" s="38" t="s">
        <v>144</v>
      </c>
      <c r="AD23" s="38" t="s">
        <v>145</v>
      </c>
      <c r="AE23" s="94">
        <v>3.0237604286501E+16</v>
      </c>
      <c r="AF23" s="48">
        <v>44.95</v>
      </c>
      <c r="AG23" s="48">
        <v>0</v>
      </c>
      <c r="AH23" s="48">
        <v>5393477.9900000002</v>
      </c>
      <c r="AI23" s="38" t="s">
        <v>146</v>
      </c>
      <c r="AJ23" s="50">
        <f t="shared" si="8"/>
        <v>0</v>
      </c>
      <c r="AK23" s="50">
        <f t="shared" si="9"/>
        <v>4112335.42</v>
      </c>
      <c r="AL23" s="43"/>
      <c r="AM23" s="43"/>
      <c r="AN23" s="43"/>
      <c r="AO23" s="43"/>
      <c r="AP23" s="51" t="s">
        <v>122</v>
      </c>
      <c r="AQ23" s="51" t="s">
        <v>122</v>
      </c>
      <c r="AR23" s="91" t="s">
        <v>147</v>
      </c>
      <c r="AS23" s="51" t="s">
        <v>148</v>
      </c>
      <c r="AT23" s="51"/>
      <c r="AU23" s="51"/>
      <c r="AV23" s="51"/>
      <c r="AW23" s="51"/>
      <c r="AX23" s="51"/>
      <c r="AY23" s="93" t="s">
        <v>138</v>
      </c>
    </row>
    <row r="24" spans="1:51" s="53" customFormat="1" ht="47.25" hidden="1" customHeight="1" x14ac:dyDescent="0.25">
      <c r="A24" s="36" t="s">
        <v>56</v>
      </c>
      <c r="B24" s="38">
        <v>2009</v>
      </c>
      <c r="C24" s="38" t="s">
        <v>87</v>
      </c>
      <c r="D24" s="92" t="s">
        <v>149</v>
      </c>
      <c r="E24" s="38" t="s">
        <v>59</v>
      </c>
      <c r="F24" s="38" t="s">
        <v>80</v>
      </c>
      <c r="G24" s="90">
        <v>40057</v>
      </c>
      <c r="H24" s="90">
        <v>40575</v>
      </c>
      <c r="I24" s="84"/>
      <c r="J24" s="48">
        <v>20000000</v>
      </c>
      <c r="K24" s="48">
        <v>20000000</v>
      </c>
      <c r="L24" s="69"/>
      <c r="M24" s="69">
        <v>0</v>
      </c>
      <c r="N24" s="48">
        <v>20000000</v>
      </c>
      <c r="O24" s="48">
        <v>19814084.66</v>
      </c>
      <c r="P24" s="48">
        <v>19324825.060000002</v>
      </c>
      <c r="Q24" s="44">
        <f t="shared" si="0"/>
        <v>20000000</v>
      </c>
      <c r="R24" s="43">
        <f t="shared" si="0"/>
        <v>20000000</v>
      </c>
      <c r="S24" s="44">
        <f t="shared" si="4"/>
        <v>20000000</v>
      </c>
      <c r="T24" s="44">
        <f t="shared" si="4"/>
        <v>19814084.66</v>
      </c>
      <c r="U24" s="44">
        <f t="shared" si="6"/>
        <v>19324825.060000002</v>
      </c>
      <c r="V24" s="44">
        <f t="shared" si="7"/>
        <v>19324825.060000002</v>
      </c>
      <c r="W24" s="44">
        <f t="shared" si="10"/>
        <v>19324825.060000002</v>
      </c>
      <c r="X24" s="46">
        <v>1</v>
      </c>
      <c r="Y24" s="46">
        <v>1</v>
      </c>
      <c r="Z24" s="38" t="s">
        <v>150</v>
      </c>
      <c r="AA24" s="38" t="s">
        <v>93</v>
      </c>
      <c r="AB24" s="38" t="s">
        <v>151</v>
      </c>
      <c r="AC24" s="38">
        <v>36813190101</v>
      </c>
      <c r="AD24" s="38" t="s">
        <v>64</v>
      </c>
      <c r="AE24" s="38" t="s">
        <v>152</v>
      </c>
      <c r="AF24" s="48">
        <v>0</v>
      </c>
      <c r="AG24" s="48">
        <v>0</v>
      </c>
      <c r="AH24" s="48">
        <v>431357.72</v>
      </c>
      <c r="AI24" s="38"/>
      <c r="AJ24" s="50">
        <f t="shared" si="8"/>
        <v>185915.33999999985</v>
      </c>
      <c r="AK24" s="50">
        <f t="shared" si="9"/>
        <v>489259.59999999776</v>
      </c>
      <c r="AL24" s="43"/>
      <c r="AM24" s="43"/>
      <c r="AN24" s="43"/>
      <c r="AO24" s="43"/>
      <c r="AP24" s="51" t="s">
        <v>67</v>
      </c>
      <c r="AQ24" s="51" t="s">
        <v>67</v>
      </c>
      <c r="AR24" s="91" t="s">
        <v>128</v>
      </c>
      <c r="AS24" s="51"/>
      <c r="AT24" s="51"/>
      <c r="AU24" s="51"/>
      <c r="AV24" s="51"/>
      <c r="AW24" s="51"/>
      <c r="AX24" s="51"/>
    </row>
    <row r="25" spans="1:51" s="53" customFormat="1" ht="44.25" hidden="1" customHeight="1" x14ac:dyDescent="0.25">
      <c r="A25" s="36" t="s">
        <v>56</v>
      </c>
      <c r="B25" s="38">
        <v>2009</v>
      </c>
      <c r="C25" s="38" t="s">
        <v>106</v>
      </c>
      <c r="D25" s="92" t="s">
        <v>153</v>
      </c>
      <c r="E25" s="38" t="s">
        <v>89</v>
      </c>
      <c r="F25" s="38" t="s">
        <v>108</v>
      </c>
      <c r="G25" s="90">
        <v>40764</v>
      </c>
      <c r="H25" s="90">
        <v>40949</v>
      </c>
      <c r="I25" s="84"/>
      <c r="J25" s="48">
        <v>6000000</v>
      </c>
      <c r="K25" s="48">
        <v>6000000</v>
      </c>
      <c r="L25" s="69"/>
      <c r="M25" s="69">
        <v>0</v>
      </c>
      <c r="N25" s="48">
        <v>6000000</v>
      </c>
      <c r="O25" s="48">
        <v>5611895.9699999997</v>
      </c>
      <c r="P25" s="48">
        <v>5346652.9799999995</v>
      </c>
      <c r="Q25" s="44">
        <f t="shared" si="0"/>
        <v>6000000</v>
      </c>
      <c r="R25" s="43">
        <f t="shared" si="0"/>
        <v>6000000</v>
      </c>
      <c r="S25" s="44">
        <f t="shared" si="4"/>
        <v>6000000</v>
      </c>
      <c r="T25" s="44">
        <f t="shared" si="4"/>
        <v>5611895.9699999997</v>
      </c>
      <c r="U25" s="44">
        <f t="shared" si="6"/>
        <v>5346652.9799999995</v>
      </c>
      <c r="V25" s="44">
        <f t="shared" si="7"/>
        <v>5346652.9799999995</v>
      </c>
      <c r="W25" s="44">
        <f t="shared" si="10"/>
        <v>5346652.9799999995</v>
      </c>
      <c r="X25" s="46">
        <v>1</v>
      </c>
      <c r="Y25" s="46">
        <v>1</v>
      </c>
      <c r="Z25" s="38" t="s">
        <v>154</v>
      </c>
      <c r="AA25" s="38" t="s">
        <v>61</v>
      </c>
      <c r="AB25" s="38" t="s">
        <v>155</v>
      </c>
      <c r="AC25" s="38">
        <v>65502556487</v>
      </c>
      <c r="AD25" s="38" t="s">
        <v>156</v>
      </c>
      <c r="AE25" s="38" t="s">
        <v>157</v>
      </c>
      <c r="AF25" s="48">
        <v>114.66</v>
      </c>
      <c r="AG25" s="48">
        <v>0</v>
      </c>
      <c r="AH25" s="48">
        <v>672699.9</v>
      </c>
      <c r="AI25" s="38"/>
      <c r="AJ25" s="50">
        <f t="shared" si="8"/>
        <v>388104.03000000026</v>
      </c>
      <c r="AK25" s="50">
        <f t="shared" si="9"/>
        <v>265242.99000000022</v>
      </c>
      <c r="AL25" s="43"/>
      <c r="AM25" s="43"/>
      <c r="AN25" s="43">
        <v>653347.02</v>
      </c>
      <c r="AO25" s="43">
        <v>20833.84</v>
      </c>
      <c r="AP25" s="51" t="s">
        <v>67</v>
      </c>
      <c r="AQ25" s="51" t="s">
        <v>67</v>
      </c>
      <c r="AR25" s="51" t="s">
        <v>68</v>
      </c>
      <c r="AS25" s="51"/>
      <c r="AT25" s="51" t="s">
        <v>69</v>
      </c>
      <c r="AU25" s="51" t="s">
        <v>69</v>
      </c>
      <c r="AV25" s="51"/>
      <c r="AW25" s="51"/>
      <c r="AX25" s="51"/>
    </row>
    <row r="26" spans="1:51" s="53" customFormat="1" ht="57.75" hidden="1" customHeight="1" x14ac:dyDescent="0.25">
      <c r="A26" s="36" t="s">
        <v>56</v>
      </c>
      <c r="B26" s="38">
        <v>2009</v>
      </c>
      <c r="C26" s="38" t="s">
        <v>106</v>
      </c>
      <c r="D26" s="92" t="s">
        <v>158</v>
      </c>
      <c r="E26" s="38" t="s">
        <v>89</v>
      </c>
      <c r="F26" s="38" t="s">
        <v>108</v>
      </c>
      <c r="G26" s="95">
        <v>40118</v>
      </c>
      <c r="H26" s="90">
        <v>40817</v>
      </c>
      <c r="I26" s="84"/>
      <c r="J26" s="48">
        <v>6000000</v>
      </c>
      <c r="K26" s="48">
        <v>6000000</v>
      </c>
      <c r="L26" s="69"/>
      <c r="M26" s="69">
        <v>0</v>
      </c>
      <c r="N26" s="48">
        <v>6000000</v>
      </c>
      <c r="O26" s="48">
        <v>5989404.7199999997</v>
      </c>
      <c r="P26" s="48">
        <v>5989404.7199999997</v>
      </c>
      <c r="Q26" s="44">
        <f t="shared" si="0"/>
        <v>6000000</v>
      </c>
      <c r="R26" s="43">
        <f t="shared" si="0"/>
        <v>6000000</v>
      </c>
      <c r="S26" s="44">
        <f t="shared" si="4"/>
        <v>6000000</v>
      </c>
      <c r="T26" s="44">
        <f t="shared" si="4"/>
        <v>5989404.7199999997</v>
      </c>
      <c r="U26" s="44">
        <f t="shared" si="6"/>
        <v>5989404.7199999997</v>
      </c>
      <c r="V26" s="44">
        <f t="shared" si="7"/>
        <v>5989404.7199999997</v>
      </c>
      <c r="W26" s="44">
        <f t="shared" si="10"/>
        <v>5989404.7199999997</v>
      </c>
      <c r="X26" s="46">
        <v>1</v>
      </c>
      <c r="Y26" s="46">
        <f>V26/O26</f>
        <v>1</v>
      </c>
      <c r="Z26" s="38" t="s">
        <v>159</v>
      </c>
      <c r="AA26" s="38" t="s">
        <v>61</v>
      </c>
      <c r="AB26" s="38" t="s">
        <v>155</v>
      </c>
      <c r="AC26" s="38" t="s">
        <v>160</v>
      </c>
      <c r="AD26" s="38" t="s">
        <v>156</v>
      </c>
      <c r="AE26" s="38" t="s">
        <v>161</v>
      </c>
      <c r="AF26" s="48">
        <v>21.5</v>
      </c>
      <c r="AG26" s="48"/>
      <c r="AH26" s="48">
        <v>18927.05</v>
      </c>
      <c r="AI26" s="38"/>
      <c r="AJ26" s="50">
        <f t="shared" si="8"/>
        <v>10595.280000000261</v>
      </c>
      <c r="AK26" s="50">
        <f t="shared" si="9"/>
        <v>0</v>
      </c>
      <c r="AL26" s="43"/>
      <c r="AM26" s="43"/>
      <c r="AN26" s="43">
        <v>10595.28</v>
      </c>
      <c r="AO26" s="43">
        <v>8359.06</v>
      </c>
      <c r="AP26" s="51" t="s">
        <v>67</v>
      </c>
      <c r="AQ26" s="51" t="s">
        <v>67</v>
      </c>
      <c r="AR26" s="51" t="s">
        <v>68</v>
      </c>
      <c r="AS26" s="51"/>
      <c r="AT26" s="51" t="s">
        <v>69</v>
      </c>
      <c r="AU26" s="51" t="s">
        <v>69</v>
      </c>
      <c r="AV26" s="51"/>
      <c r="AW26" s="51"/>
      <c r="AX26" s="51"/>
    </row>
    <row r="27" spans="1:51" s="53" customFormat="1" ht="64.5" hidden="1" customHeight="1" x14ac:dyDescent="0.25">
      <c r="A27" s="36" t="s">
        <v>56</v>
      </c>
      <c r="B27" s="38">
        <v>2009</v>
      </c>
      <c r="C27" s="38" t="s">
        <v>70</v>
      </c>
      <c r="D27" s="92" t="s">
        <v>162</v>
      </c>
      <c r="E27" s="38" t="s">
        <v>59</v>
      </c>
      <c r="F27" s="38" t="s">
        <v>70</v>
      </c>
      <c r="G27" s="90">
        <v>39734</v>
      </c>
      <c r="H27" s="96">
        <v>41973</v>
      </c>
      <c r="I27" s="84"/>
      <c r="J27" s="48">
        <v>0</v>
      </c>
      <c r="K27" s="48">
        <f>J27+L27+M27</f>
        <v>3500000</v>
      </c>
      <c r="L27" s="69"/>
      <c r="M27" s="69">
        <v>3500000</v>
      </c>
      <c r="N27" s="48">
        <v>3500000</v>
      </c>
      <c r="O27" s="48">
        <v>3449340.77</v>
      </c>
      <c r="P27" s="48">
        <v>3449340.77</v>
      </c>
      <c r="Q27" s="44">
        <f t="shared" si="0"/>
        <v>0</v>
      </c>
      <c r="R27" s="43">
        <f t="shared" si="0"/>
        <v>3500000</v>
      </c>
      <c r="S27" s="44">
        <f t="shared" ref="S27:T52" si="11">N27</f>
        <v>3500000</v>
      </c>
      <c r="T27" s="44">
        <f t="shared" si="11"/>
        <v>3449340.77</v>
      </c>
      <c r="U27" s="44">
        <f>V27</f>
        <v>3449340.77</v>
      </c>
      <c r="V27" s="44">
        <f t="shared" si="7"/>
        <v>3449340.77</v>
      </c>
      <c r="W27" s="44">
        <f>V27</f>
        <v>3449340.77</v>
      </c>
      <c r="X27" s="46">
        <v>1</v>
      </c>
      <c r="Y27" s="46">
        <v>1</v>
      </c>
      <c r="Z27" s="38" t="s">
        <v>163</v>
      </c>
      <c r="AA27" s="38" t="s">
        <v>164</v>
      </c>
      <c r="AB27" s="38" t="s">
        <v>74</v>
      </c>
      <c r="AC27" s="38">
        <v>33716300101</v>
      </c>
      <c r="AD27" s="38" t="s">
        <v>64</v>
      </c>
      <c r="AE27" s="38" t="s">
        <v>75</v>
      </c>
      <c r="AF27" s="48">
        <v>0</v>
      </c>
      <c r="AG27" s="48">
        <v>0</v>
      </c>
      <c r="AH27" s="48">
        <v>0</v>
      </c>
      <c r="AI27" s="38"/>
      <c r="AJ27" s="50">
        <f t="shared" si="8"/>
        <v>50659.229999999981</v>
      </c>
      <c r="AK27" s="50">
        <f t="shared" si="9"/>
        <v>0</v>
      </c>
      <c r="AL27" s="43"/>
      <c r="AM27" s="43"/>
      <c r="AN27" s="43"/>
      <c r="AO27" s="43"/>
      <c r="AP27" s="51" t="s">
        <v>67</v>
      </c>
      <c r="AQ27" s="51" t="s">
        <v>67</v>
      </c>
      <c r="AR27" s="51" t="s">
        <v>68</v>
      </c>
      <c r="AS27" s="51"/>
      <c r="AT27" s="51" t="s">
        <v>69</v>
      </c>
      <c r="AU27" s="51" t="s">
        <v>69</v>
      </c>
      <c r="AV27" s="51"/>
      <c r="AW27" s="51"/>
      <c r="AX27" s="51"/>
    </row>
    <row r="28" spans="1:51" s="53" customFormat="1" ht="41.25" hidden="1" customHeight="1" x14ac:dyDescent="0.25">
      <c r="A28" s="36" t="s">
        <v>56</v>
      </c>
      <c r="B28" s="38">
        <v>2009</v>
      </c>
      <c r="C28" s="38" t="s">
        <v>165</v>
      </c>
      <c r="D28" s="92" t="s">
        <v>79</v>
      </c>
      <c r="E28" s="38" t="s">
        <v>59</v>
      </c>
      <c r="F28" s="38" t="s">
        <v>80</v>
      </c>
      <c r="G28" s="90">
        <v>40391</v>
      </c>
      <c r="H28" s="90">
        <v>41122</v>
      </c>
      <c r="I28" s="84"/>
      <c r="J28" s="48">
        <v>0</v>
      </c>
      <c r="K28" s="48">
        <f>J28+L28+M28</f>
        <v>28000000</v>
      </c>
      <c r="L28" s="69"/>
      <c r="M28" s="69">
        <v>28000000</v>
      </c>
      <c r="N28" s="48">
        <v>28000000</v>
      </c>
      <c r="O28" s="48">
        <v>28000000</v>
      </c>
      <c r="P28" s="48">
        <v>28000000</v>
      </c>
      <c r="Q28" s="44">
        <f t="shared" si="0"/>
        <v>0</v>
      </c>
      <c r="R28" s="43">
        <f t="shared" si="0"/>
        <v>28000000</v>
      </c>
      <c r="S28" s="44">
        <f t="shared" si="11"/>
        <v>28000000</v>
      </c>
      <c r="T28" s="44">
        <f t="shared" si="11"/>
        <v>28000000</v>
      </c>
      <c r="U28" s="44">
        <f>V28</f>
        <v>28000000</v>
      </c>
      <c r="V28" s="44">
        <f t="shared" si="7"/>
        <v>28000000</v>
      </c>
      <c r="W28" s="44">
        <f>V28</f>
        <v>28000000</v>
      </c>
      <c r="X28" s="46">
        <v>1</v>
      </c>
      <c r="Y28" s="46">
        <v>1</v>
      </c>
      <c r="Z28" s="38"/>
      <c r="AA28" s="38"/>
      <c r="AB28" s="38" t="s">
        <v>151</v>
      </c>
      <c r="AC28" s="38">
        <v>5741640</v>
      </c>
      <c r="AD28" s="38" t="s">
        <v>83</v>
      </c>
      <c r="AE28" s="38" t="s">
        <v>84</v>
      </c>
      <c r="AF28" s="48">
        <v>0</v>
      </c>
      <c r="AG28" s="48">
        <v>0</v>
      </c>
      <c r="AH28" s="48">
        <v>0</v>
      </c>
      <c r="AI28" s="38"/>
      <c r="AJ28" s="50">
        <f t="shared" si="8"/>
        <v>0</v>
      </c>
      <c r="AK28" s="50">
        <f t="shared" si="9"/>
        <v>0</v>
      </c>
      <c r="AL28" s="43"/>
      <c r="AM28" s="43"/>
      <c r="AN28" s="43">
        <v>1375294.64</v>
      </c>
      <c r="AO28" s="43"/>
      <c r="AP28" s="51" t="s">
        <v>67</v>
      </c>
      <c r="AQ28" s="51" t="s">
        <v>67</v>
      </c>
      <c r="AR28" s="91" t="s">
        <v>166</v>
      </c>
      <c r="AS28" s="51"/>
      <c r="AT28" s="51"/>
      <c r="AU28" s="51"/>
      <c r="AV28" s="51"/>
      <c r="AW28" s="51"/>
      <c r="AX28" s="51"/>
    </row>
    <row r="29" spans="1:51" s="53" customFormat="1" ht="45.75" hidden="1" customHeight="1" x14ac:dyDescent="0.25">
      <c r="A29" s="36" t="s">
        <v>56</v>
      </c>
      <c r="B29" s="38">
        <v>2010</v>
      </c>
      <c r="C29" s="38" t="s">
        <v>167</v>
      </c>
      <c r="D29" s="92" t="s">
        <v>168</v>
      </c>
      <c r="E29" s="38" t="s">
        <v>59</v>
      </c>
      <c r="F29" s="38" t="s">
        <v>167</v>
      </c>
      <c r="G29" s="90">
        <v>40834</v>
      </c>
      <c r="H29" s="90">
        <v>40953</v>
      </c>
      <c r="I29" s="84"/>
      <c r="J29" s="48">
        <v>55000000</v>
      </c>
      <c r="K29" s="48">
        <v>40000000</v>
      </c>
      <c r="L29" s="69"/>
      <c r="M29" s="69">
        <v>40000000</v>
      </c>
      <c r="N29" s="48">
        <v>40000000</v>
      </c>
      <c r="O29" s="48">
        <v>40000000</v>
      </c>
      <c r="P29" s="48">
        <v>39773693.100000001</v>
      </c>
      <c r="Q29" s="44">
        <f t="shared" si="0"/>
        <v>55000000</v>
      </c>
      <c r="R29" s="44">
        <f>K29</f>
        <v>40000000</v>
      </c>
      <c r="S29" s="44">
        <f t="shared" si="11"/>
        <v>40000000</v>
      </c>
      <c r="T29" s="44">
        <f t="shared" si="11"/>
        <v>40000000</v>
      </c>
      <c r="U29" s="44">
        <f>V29</f>
        <v>39773693.100000001</v>
      </c>
      <c r="V29" s="44">
        <f t="shared" si="7"/>
        <v>39773693.100000001</v>
      </c>
      <c r="W29" s="44">
        <f>V29</f>
        <v>39773693.100000001</v>
      </c>
      <c r="X29" s="46">
        <v>1</v>
      </c>
      <c r="Y29" s="97">
        <v>0.99439999999999995</v>
      </c>
      <c r="Z29" s="38" t="s">
        <v>169</v>
      </c>
      <c r="AA29" s="38" t="s">
        <v>170</v>
      </c>
      <c r="AB29" s="38" t="s">
        <v>171</v>
      </c>
      <c r="AC29" s="38">
        <v>7824885</v>
      </c>
      <c r="AD29" s="38" t="s">
        <v>172</v>
      </c>
      <c r="AE29" s="38" t="s">
        <v>173</v>
      </c>
      <c r="AF29" s="48">
        <v>27.19</v>
      </c>
      <c r="AG29" s="48">
        <v>0</v>
      </c>
      <c r="AH29" s="48">
        <v>3262408.3499999992</v>
      </c>
      <c r="AI29" s="38" t="s">
        <v>174</v>
      </c>
      <c r="AJ29" s="50">
        <f t="shared" si="8"/>
        <v>0</v>
      </c>
      <c r="AK29" s="50">
        <f t="shared" si="9"/>
        <v>226306.89999999851</v>
      </c>
      <c r="AL29" s="43"/>
      <c r="AM29" s="43"/>
      <c r="AN29" s="43"/>
      <c r="AO29" s="43"/>
      <c r="AP29" s="51" t="s">
        <v>67</v>
      </c>
      <c r="AQ29" s="51" t="s">
        <v>67</v>
      </c>
      <c r="AR29" s="91" t="s">
        <v>128</v>
      </c>
      <c r="AS29" s="51" t="s">
        <v>108</v>
      </c>
      <c r="AT29" s="51"/>
      <c r="AU29" s="51"/>
      <c r="AV29" s="51"/>
      <c r="AW29" s="51"/>
      <c r="AX29" s="51"/>
    </row>
    <row r="30" spans="1:51" s="53" customFormat="1" ht="50.25" hidden="1" customHeight="1" x14ac:dyDescent="0.25">
      <c r="A30" s="36" t="s">
        <v>56</v>
      </c>
      <c r="B30" s="38">
        <v>2010</v>
      </c>
      <c r="C30" s="38" t="s">
        <v>165</v>
      </c>
      <c r="D30" s="92" t="s">
        <v>175</v>
      </c>
      <c r="E30" s="38" t="s">
        <v>59</v>
      </c>
      <c r="F30" s="38" t="s">
        <v>80</v>
      </c>
      <c r="G30" s="90">
        <v>40422</v>
      </c>
      <c r="H30" s="90">
        <v>41153</v>
      </c>
      <c r="I30" s="84"/>
      <c r="J30" s="48">
        <v>20000000</v>
      </c>
      <c r="K30" s="48">
        <v>35000000</v>
      </c>
      <c r="L30" s="69"/>
      <c r="M30" s="69">
        <v>35000000</v>
      </c>
      <c r="N30" s="48">
        <v>35000000</v>
      </c>
      <c r="O30" s="48">
        <v>35000000</v>
      </c>
      <c r="P30" s="48">
        <v>35000000</v>
      </c>
      <c r="Q30" s="44">
        <f t="shared" si="0"/>
        <v>20000000</v>
      </c>
      <c r="R30" s="44">
        <f>K30</f>
        <v>35000000</v>
      </c>
      <c r="S30" s="44">
        <f t="shared" si="11"/>
        <v>35000000</v>
      </c>
      <c r="T30" s="44">
        <f t="shared" si="11"/>
        <v>35000000</v>
      </c>
      <c r="U30" s="44">
        <f t="shared" ref="U30:U59" si="12">V30</f>
        <v>35000000</v>
      </c>
      <c r="V30" s="44">
        <f t="shared" si="7"/>
        <v>35000000</v>
      </c>
      <c r="W30" s="44">
        <f t="shared" ref="W30:W31" si="13">V30</f>
        <v>35000000</v>
      </c>
      <c r="X30" s="46">
        <v>1</v>
      </c>
      <c r="Y30" s="46">
        <v>1</v>
      </c>
      <c r="Z30" s="55" t="s">
        <v>176</v>
      </c>
      <c r="AA30" s="55" t="s">
        <v>164</v>
      </c>
      <c r="AB30" s="38" t="s">
        <v>80</v>
      </c>
      <c r="AC30" s="38" t="s">
        <v>177</v>
      </c>
      <c r="AD30" s="38" t="s">
        <v>178</v>
      </c>
      <c r="AE30" s="38" t="s">
        <v>179</v>
      </c>
      <c r="AF30" s="48">
        <v>30757.57</v>
      </c>
      <c r="AG30" s="48">
        <v>72000</v>
      </c>
      <c r="AH30" s="48">
        <v>672607.01</v>
      </c>
      <c r="AI30" s="38" t="s">
        <v>180</v>
      </c>
      <c r="AJ30" s="50">
        <f t="shared" si="8"/>
        <v>0</v>
      </c>
      <c r="AK30" s="50">
        <f t="shared" si="9"/>
        <v>0</v>
      </c>
      <c r="AL30" s="43"/>
      <c r="AM30" s="43"/>
      <c r="AN30" s="43">
        <f>322393.93+372393.93</f>
        <v>694787.86</v>
      </c>
      <c r="AO30" s="43"/>
      <c r="AP30" s="51" t="s">
        <v>67</v>
      </c>
      <c r="AQ30" s="51" t="s">
        <v>67</v>
      </c>
      <c r="AR30" s="91" t="s">
        <v>128</v>
      </c>
      <c r="AS30" s="51" t="s">
        <v>108</v>
      </c>
      <c r="AT30" s="51"/>
      <c r="AU30" s="51"/>
      <c r="AV30" s="51"/>
      <c r="AW30" s="51"/>
      <c r="AX30" s="51"/>
    </row>
    <row r="31" spans="1:51" s="53" customFormat="1" ht="150" hidden="1" customHeight="1" x14ac:dyDescent="0.25">
      <c r="A31" s="36"/>
      <c r="B31" s="38">
        <v>2010</v>
      </c>
      <c r="C31" s="38" t="s">
        <v>165</v>
      </c>
      <c r="D31" s="92" t="s">
        <v>181</v>
      </c>
      <c r="E31" s="38" t="s">
        <v>59</v>
      </c>
      <c r="F31" s="38" t="s">
        <v>80</v>
      </c>
      <c r="G31" s="90">
        <v>40422</v>
      </c>
      <c r="H31" s="90">
        <v>41153</v>
      </c>
      <c r="I31" s="84"/>
      <c r="J31" s="48">
        <v>0</v>
      </c>
      <c r="K31" s="41">
        <f>J31+L31+M31</f>
        <v>2015008.82</v>
      </c>
      <c r="L31" s="69"/>
      <c r="M31" s="69">
        <v>2015008.82</v>
      </c>
      <c r="N31" s="48">
        <v>2015008.82</v>
      </c>
      <c r="O31" s="48">
        <v>2015008.82</v>
      </c>
      <c r="P31" s="48"/>
      <c r="Q31" s="44">
        <f t="shared" si="0"/>
        <v>0</v>
      </c>
      <c r="R31" s="44">
        <f>K31</f>
        <v>2015008.82</v>
      </c>
      <c r="S31" s="44">
        <f t="shared" si="11"/>
        <v>2015008.82</v>
      </c>
      <c r="T31" s="44">
        <f t="shared" si="11"/>
        <v>2015008.82</v>
      </c>
      <c r="U31" s="44">
        <f t="shared" si="12"/>
        <v>0</v>
      </c>
      <c r="V31" s="44">
        <f t="shared" si="7"/>
        <v>0</v>
      </c>
      <c r="W31" s="44">
        <f t="shared" si="13"/>
        <v>0</v>
      </c>
      <c r="X31" s="45">
        <v>1</v>
      </c>
      <c r="Y31" s="46">
        <v>1</v>
      </c>
      <c r="Z31" s="55"/>
      <c r="AA31" s="55"/>
      <c r="AB31" s="38" t="s">
        <v>80</v>
      </c>
      <c r="AC31" s="38">
        <v>8417156010100</v>
      </c>
      <c r="AD31" s="38" t="s">
        <v>119</v>
      </c>
      <c r="AE31" s="38" t="s">
        <v>182</v>
      </c>
      <c r="AF31" s="48">
        <v>0</v>
      </c>
      <c r="AG31" s="48">
        <v>0</v>
      </c>
      <c r="AH31" s="48">
        <v>130955.86</v>
      </c>
      <c r="AI31" s="38" t="s">
        <v>180</v>
      </c>
      <c r="AJ31" s="50">
        <f t="shared" si="8"/>
        <v>0</v>
      </c>
      <c r="AK31" s="50">
        <f t="shared" si="9"/>
        <v>2015008.82</v>
      </c>
      <c r="AL31" s="43"/>
      <c r="AM31" s="43"/>
      <c r="AN31" s="43"/>
      <c r="AO31" s="43"/>
      <c r="AP31" s="51" t="s">
        <v>67</v>
      </c>
      <c r="AQ31" s="51" t="s">
        <v>67</v>
      </c>
      <c r="AR31" s="91" t="s">
        <v>128</v>
      </c>
      <c r="AS31" s="51" t="s">
        <v>108</v>
      </c>
      <c r="AT31" s="51"/>
      <c r="AU31" s="51"/>
      <c r="AV31" s="51"/>
      <c r="AW31" s="51"/>
      <c r="AX31" s="51"/>
    </row>
    <row r="32" spans="1:51" s="53" customFormat="1" ht="45" hidden="1" customHeight="1" x14ac:dyDescent="0.25">
      <c r="A32" s="54" t="s">
        <v>56</v>
      </c>
      <c r="B32" s="55">
        <v>2010</v>
      </c>
      <c r="C32" s="55" t="s">
        <v>70</v>
      </c>
      <c r="D32" s="98" t="s">
        <v>183</v>
      </c>
      <c r="E32" s="55" t="s">
        <v>59</v>
      </c>
      <c r="F32" s="55" t="s">
        <v>70</v>
      </c>
      <c r="G32" s="90">
        <v>40756</v>
      </c>
      <c r="H32" s="90">
        <v>41055</v>
      </c>
      <c r="I32" s="66"/>
      <c r="J32" s="48">
        <v>30000000</v>
      </c>
      <c r="K32" s="48">
        <f>J32+L32+M32</f>
        <v>30346583.640000001</v>
      </c>
      <c r="L32" s="69"/>
      <c r="M32" s="69">
        <v>346583.64</v>
      </c>
      <c r="N32" s="48">
        <v>30346583.640000001</v>
      </c>
      <c r="O32" s="62">
        <v>30346583.640000001</v>
      </c>
      <c r="P32" s="62">
        <v>30346583.640000001</v>
      </c>
      <c r="Q32" s="44">
        <f t="shared" si="0"/>
        <v>30000000</v>
      </c>
      <c r="R32" s="44">
        <f>Q32</f>
        <v>30000000</v>
      </c>
      <c r="S32" s="44">
        <f>Q32</f>
        <v>30000000</v>
      </c>
      <c r="T32" s="58"/>
      <c r="U32" s="58">
        <f>V32</f>
        <v>30000000</v>
      </c>
      <c r="V32" s="58">
        <f>Q32</f>
        <v>30000000</v>
      </c>
      <c r="W32" s="58">
        <f>V32</f>
        <v>30000000</v>
      </c>
      <c r="X32" s="46">
        <v>1</v>
      </c>
      <c r="Y32" s="46">
        <v>1</v>
      </c>
      <c r="Z32" s="55" t="s">
        <v>184</v>
      </c>
      <c r="AA32" s="55" t="s">
        <v>164</v>
      </c>
      <c r="AB32" s="38" t="s">
        <v>143</v>
      </c>
      <c r="AC32" s="38" t="s">
        <v>185</v>
      </c>
      <c r="AD32" s="38" t="s">
        <v>145</v>
      </c>
      <c r="AE32" s="38" t="s">
        <v>186</v>
      </c>
      <c r="AF32" s="48">
        <v>0.14000000000000001</v>
      </c>
      <c r="AG32" s="48">
        <v>2670.38</v>
      </c>
      <c r="AH32" s="48">
        <v>16281.5</v>
      </c>
      <c r="AI32" s="38" t="s">
        <v>187</v>
      </c>
      <c r="AJ32" s="50">
        <f t="shared" si="8"/>
        <v>0</v>
      </c>
      <c r="AK32" s="50">
        <f t="shared" si="9"/>
        <v>0</v>
      </c>
      <c r="AL32" s="43"/>
      <c r="AM32" s="43"/>
      <c r="AN32" s="43"/>
      <c r="AO32" s="43"/>
      <c r="AP32" s="51" t="s">
        <v>67</v>
      </c>
      <c r="AQ32" s="51" t="s">
        <v>67</v>
      </c>
      <c r="AR32" s="91" t="s">
        <v>128</v>
      </c>
      <c r="AS32" s="51" t="s">
        <v>108</v>
      </c>
      <c r="AT32" s="51"/>
      <c r="AU32" s="51"/>
      <c r="AV32" s="51"/>
      <c r="AW32" s="51"/>
      <c r="AX32" s="51"/>
    </row>
    <row r="33" spans="1:50" s="53" customFormat="1" ht="30" hidden="1" customHeight="1" x14ac:dyDescent="0.25">
      <c r="A33" s="65"/>
      <c r="B33" s="66"/>
      <c r="C33" s="66"/>
      <c r="D33" s="99"/>
      <c r="E33" s="66"/>
      <c r="F33" s="66"/>
      <c r="G33" s="84"/>
      <c r="H33" s="84"/>
      <c r="I33" s="66"/>
      <c r="J33" s="69"/>
      <c r="K33" s="69"/>
      <c r="L33" s="69"/>
      <c r="M33" s="69"/>
      <c r="N33" s="69">
        <v>343731.67</v>
      </c>
      <c r="O33" s="75"/>
      <c r="P33" s="75">
        <v>30346583.640000001</v>
      </c>
      <c r="Q33" s="70">
        <f t="shared" si="0"/>
        <v>0</v>
      </c>
      <c r="R33" s="70">
        <f t="shared" si="5"/>
        <v>0</v>
      </c>
      <c r="S33" s="70">
        <f t="shared" si="11"/>
        <v>343731.67</v>
      </c>
      <c r="T33" s="71"/>
      <c r="U33" s="71"/>
      <c r="V33" s="71"/>
      <c r="W33" s="71"/>
      <c r="X33" s="83">
        <v>1</v>
      </c>
      <c r="Y33" s="83">
        <v>1</v>
      </c>
      <c r="Z33" s="66"/>
      <c r="AA33" s="66"/>
      <c r="AB33" s="84"/>
      <c r="AC33" s="84"/>
      <c r="AD33" s="84"/>
      <c r="AE33" s="84"/>
      <c r="AF33" s="69"/>
      <c r="AG33" s="69"/>
      <c r="AH33" s="69"/>
      <c r="AI33" s="84" t="s">
        <v>188</v>
      </c>
      <c r="AJ33" s="84"/>
      <c r="AK33" s="84"/>
      <c r="AL33" s="43"/>
      <c r="AM33" s="43"/>
      <c r="AN33" s="43"/>
      <c r="AO33" s="43"/>
      <c r="AP33" s="85"/>
      <c r="AQ33" s="85"/>
      <c r="AR33" s="51"/>
      <c r="AS33" s="51"/>
      <c r="AT33" s="51"/>
      <c r="AU33" s="51"/>
      <c r="AV33" s="51"/>
      <c r="AW33" s="51"/>
      <c r="AX33" s="51"/>
    </row>
    <row r="34" spans="1:50" s="53" customFormat="1" ht="37.5" hidden="1" customHeight="1" x14ac:dyDescent="0.25">
      <c r="A34" s="36" t="s">
        <v>56</v>
      </c>
      <c r="B34" s="38">
        <v>2010</v>
      </c>
      <c r="C34" s="38" t="s">
        <v>87</v>
      </c>
      <c r="D34" s="92" t="s">
        <v>189</v>
      </c>
      <c r="E34" s="38" t="s">
        <v>59</v>
      </c>
      <c r="F34" s="38" t="s">
        <v>87</v>
      </c>
      <c r="G34" s="90">
        <v>40522</v>
      </c>
      <c r="H34" s="90">
        <v>40908</v>
      </c>
      <c r="I34" s="84"/>
      <c r="J34" s="48">
        <v>50000000</v>
      </c>
      <c r="K34" s="41">
        <v>50000000</v>
      </c>
      <c r="L34" s="69"/>
      <c r="M34" s="69"/>
      <c r="N34" s="48">
        <v>50000000</v>
      </c>
      <c r="O34" s="48">
        <v>49945101.710000001</v>
      </c>
      <c r="P34" s="48">
        <v>47812702.345039994</v>
      </c>
      <c r="Q34" s="44">
        <f t="shared" si="0"/>
        <v>50000000</v>
      </c>
      <c r="R34" s="44">
        <f t="shared" si="0"/>
        <v>50000000</v>
      </c>
      <c r="S34" s="44">
        <f t="shared" si="11"/>
        <v>50000000</v>
      </c>
      <c r="T34" s="44">
        <f t="shared" si="11"/>
        <v>49945101.710000001</v>
      </c>
      <c r="U34" s="44">
        <f t="shared" si="12"/>
        <v>47812702.345039994</v>
      </c>
      <c r="V34" s="44">
        <f t="shared" ref="V34:V61" si="14">P34</f>
        <v>47812702.345039994</v>
      </c>
      <c r="W34" s="44">
        <f>V34</f>
        <v>47812702.345039994</v>
      </c>
      <c r="X34" s="46">
        <v>1</v>
      </c>
      <c r="Y34" s="46">
        <v>0.95630000000000004</v>
      </c>
      <c r="Z34" s="38" t="s">
        <v>190</v>
      </c>
      <c r="AA34" s="38" t="s">
        <v>93</v>
      </c>
      <c r="AB34" s="38" t="s">
        <v>191</v>
      </c>
      <c r="AC34" s="38" t="s">
        <v>192</v>
      </c>
      <c r="AD34" s="38" t="s">
        <v>119</v>
      </c>
      <c r="AE34" s="38" t="s">
        <v>193</v>
      </c>
      <c r="AF34" s="48">
        <v>19.079999999999998</v>
      </c>
      <c r="AG34" s="48"/>
      <c r="AH34" s="48">
        <v>2215380.96</v>
      </c>
      <c r="AI34" s="38" t="s">
        <v>194</v>
      </c>
      <c r="AJ34" s="50">
        <f t="shared" ref="AJ34:AJ39" si="15">K34-O34</f>
        <v>54898.289999999106</v>
      </c>
      <c r="AK34" s="50">
        <f t="shared" ref="AK34:AK39" si="16">O34-P34</f>
        <v>2132399.3649600074</v>
      </c>
      <c r="AL34" s="43"/>
      <c r="AM34" s="43"/>
      <c r="AN34" s="43">
        <v>2184403.33</v>
      </c>
      <c r="AO34" s="43">
        <v>31127.18</v>
      </c>
      <c r="AP34" s="51" t="s">
        <v>67</v>
      </c>
      <c r="AQ34" s="51" t="s">
        <v>67</v>
      </c>
      <c r="AR34" s="91" t="s">
        <v>195</v>
      </c>
      <c r="AS34" s="51" t="s">
        <v>108</v>
      </c>
      <c r="AT34" s="51"/>
      <c r="AU34" s="51"/>
      <c r="AV34" s="51"/>
      <c r="AW34" s="51"/>
      <c r="AX34" s="51"/>
    </row>
    <row r="35" spans="1:50" s="53" customFormat="1" ht="60" hidden="1" customHeight="1" x14ac:dyDescent="0.25">
      <c r="A35" s="36" t="s">
        <v>56</v>
      </c>
      <c r="B35" s="38">
        <v>2010</v>
      </c>
      <c r="C35" s="38" t="s">
        <v>57</v>
      </c>
      <c r="D35" s="92" t="s">
        <v>196</v>
      </c>
      <c r="E35" s="38" t="s">
        <v>59</v>
      </c>
      <c r="F35" s="38" t="s">
        <v>57</v>
      </c>
      <c r="G35" s="90">
        <v>40817</v>
      </c>
      <c r="H35" s="90">
        <v>41035</v>
      </c>
      <c r="I35" s="84"/>
      <c r="J35" s="48">
        <v>86000000</v>
      </c>
      <c r="K35" s="48">
        <v>86000000</v>
      </c>
      <c r="L35" s="69"/>
      <c r="M35" s="69"/>
      <c r="N35" s="48">
        <v>86000000</v>
      </c>
      <c r="O35" s="48">
        <v>86000000</v>
      </c>
      <c r="P35" s="48">
        <v>83328280.709999993</v>
      </c>
      <c r="Q35" s="44">
        <f t="shared" si="0"/>
        <v>86000000</v>
      </c>
      <c r="R35" s="44">
        <f t="shared" si="0"/>
        <v>86000000</v>
      </c>
      <c r="S35" s="44">
        <f t="shared" si="11"/>
        <v>86000000</v>
      </c>
      <c r="T35" s="44">
        <f t="shared" si="11"/>
        <v>86000000</v>
      </c>
      <c r="U35" s="44">
        <f t="shared" si="12"/>
        <v>83328280.709999993</v>
      </c>
      <c r="V35" s="44">
        <f t="shared" si="14"/>
        <v>83328280.709999993</v>
      </c>
      <c r="W35" s="44">
        <f>V35</f>
        <v>83328280.709999993</v>
      </c>
      <c r="X35" s="46">
        <v>1</v>
      </c>
      <c r="Y35" s="46">
        <v>1</v>
      </c>
      <c r="Z35" s="38" t="s">
        <v>197</v>
      </c>
      <c r="AA35" s="38" t="s">
        <v>198</v>
      </c>
      <c r="AB35" s="38" t="s">
        <v>199</v>
      </c>
      <c r="AC35" s="38" t="s">
        <v>200</v>
      </c>
      <c r="AD35" s="38" t="s">
        <v>201</v>
      </c>
      <c r="AE35" s="38" t="s">
        <v>202</v>
      </c>
      <c r="AF35" s="48">
        <v>494.14</v>
      </c>
      <c r="AG35" s="48">
        <v>1256298.5799999998</v>
      </c>
      <c r="AH35" s="48">
        <v>58280.15</v>
      </c>
      <c r="AI35" s="38" t="s">
        <v>203</v>
      </c>
      <c r="AJ35" s="50">
        <f t="shared" si="15"/>
        <v>0</v>
      </c>
      <c r="AK35" s="50">
        <f t="shared" si="16"/>
        <v>2671719.2900000066</v>
      </c>
      <c r="AL35" s="43"/>
      <c r="AM35" s="43"/>
      <c r="AN35" s="43"/>
      <c r="AO35" s="43"/>
      <c r="AP35" s="51" t="s">
        <v>67</v>
      </c>
      <c r="AQ35" s="51" t="s">
        <v>67</v>
      </c>
      <c r="AR35" s="91" t="s">
        <v>128</v>
      </c>
      <c r="AS35" s="51" t="s">
        <v>108</v>
      </c>
      <c r="AT35" s="51"/>
      <c r="AU35" s="51"/>
      <c r="AV35" s="51"/>
      <c r="AW35" s="51"/>
      <c r="AX35" s="51"/>
    </row>
    <row r="36" spans="1:50" s="53" customFormat="1" ht="60" hidden="1" customHeight="1" x14ac:dyDescent="0.25">
      <c r="A36" s="36" t="s">
        <v>56</v>
      </c>
      <c r="B36" s="38">
        <v>2010</v>
      </c>
      <c r="C36" s="38" t="s">
        <v>57</v>
      </c>
      <c r="D36" s="92" t="s">
        <v>204</v>
      </c>
      <c r="E36" s="38" t="s">
        <v>59</v>
      </c>
      <c r="F36" s="38" t="s">
        <v>57</v>
      </c>
      <c r="G36" s="90">
        <v>40581</v>
      </c>
      <c r="H36" s="90">
        <v>40950</v>
      </c>
      <c r="I36" s="84"/>
      <c r="J36" s="48">
        <v>49000000</v>
      </c>
      <c r="K36" s="48">
        <v>49000000</v>
      </c>
      <c r="L36" s="69"/>
      <c r="M36" s="69"/>
      <c r="N36" s="48">
        <v>49000000</v>
      </c>
      <c r="O36" s="48">
        <v>49000000</v>
      </c>
      <c r="P36" s="48">
        <v>49000000</v>
      </c>
      <c r="Q36" s="44">
        <f t="shared" si="0"/>
        <v>49000000</v>
      </c>
      <c r="R36" s="44">
        <f t="shared" si="0"/>
        <v>49000000</v>
      </c>
      <c r="S36" s="44">
        <f t="shared" si="11"/>
        <v>49000000</v>
      </c>
      <c r="T36" s="44">
        <f t="shared" si="11"/>
        <v>49000000</v>
      </c>
      <c r="U36" s="44">
        <f t="shared" si="12"/>
        <v>49000000</v>
      </c>
      <c r="V36" s="44">
        <f t="shared" si="14"/>
        <v>49000000</v>
      </c>
      <c r="W36" s="44">
        <f t="shared" ref="W36:W59" si="17">V36</f>
        <v>49000000</v>
      </c>
      <c r="X36" s="46">
        <v>1</v>
      </c>
      <c r="Y36" s="46">
        <v>0.94</v>
      </c>
      <c r="Z36" s="38" t="s">
        <v>205</v>
      </c>
      <c r="AA36" s="38" t="s">
        <v>198</v>
      </c>
      <c r="AB36" s="38" t="s">
        <v>199</v>
      </c>
      <c r="AC36" s="38" t="s">
        <v>206</v>
      </c>
      <c r="AD36" s="38" t="s">
        <v>201</v>
      </c>
      <c r="AE36" s="38" t="s">
        <v>207</v>
      </c>
      <c r="AF36" s="48">
        <v>1865849.67</v>
      </c>
      <c r="AG36" s="48">
        <v>1769298.65</v>
      </c>
      <c r="AH36" s="48">
        <v>96551.020000000019</v>
      </c>
      <c r="AI36" s="38" t="s">
        <v>208</v>
      </c>
      <c r="AJ36" s="50">
        <f t="shared" si="15"/>
        <v>0</v>
      </c>
      <c r="AK36" s="50">
        <f t="shared" si="16"/>
        <v>0</v>
      </c>
      <c r="AL36" s="43"/>
      <c r="AM36" s="43"/>
      <c r="AN36" s="43"/>
      <c r="AO36" s="43">
        <v>121034.36</v>
      </c>
      <c r="AP36" s="51" t="s">
        <v>67</v>
      </c>
      <c r="AQ36" s="51" t="s">
        <v>67</v>
      </c>
      <c r="AR36" s="91" t="s">
        <v>128</v>
      </c>
      <c r="AS36" s="51" t="s">
        <v>108</v>
      </c>
      <c r="AT36" s="51"/>
      <c r="AU36" s="51"/>
      <c r="AV36" s="51"/>
      <c r="AW36" s="51"/>
      <c r="AX36" s="51"/>
    </row>
    <row r="37" spans="1:50" s="53" customFormat="1" ht="51.75" hidden="1" customHeight="1" x14ac:dyDescent="0.25">
      <c r="A37" s="36" t="s">
        <v>56</v>
      </c>
      <c r="B37" s="38">
        <v>2010</v>
      </c>
      <c r="C37" s="38" t="s">
        <v>57</v>
      </c>
      <c r="D37" s="92" t="s">
        <v>209</v>
      </c>
      <c r="E37" s="38" t="s">
        <v>89</v>
      </c>
      <c r="F37" s="38" t="s">
        <v>108</v>
      </c>
      <c r="G37" s="90">
        <v>41544</v>
      </c>
      <c r="H37" s="90">
        <v>41613</v>
      </c>
      <c r="I37" s="84"/>
      <c r="J37" s="48">
        <v>15000000</v>
      </c>
      <c r="K37" s="48">
        <v>15000000</v>
      </c>
      <c r="L37" s="69"/>
      <c r="M37" s="69"/>
      <c r="N37" s="48">
        <v>15000000</v>
      </c>
      <c r="O37" s="48">
        <v>14888440.879999999</v>
      </c>
      <c r="P37" s="48">
        <v>14888440.879999999</v>
      </c>
      <c r="Q37" s="44">
        <f t="shared" si="0"/>
        <v>15000000</v>
      </c>
      <c r="R37" s="44">
        <f t="shared" si="0"/>
        <v>15000000</v>
      </c>
      <c r="S37" s="44">
        <f t="shared" si="11"/>
        <v>15000000</v>
      </c>
      <c r="T37" s="44">
        <f t="shared" si="11"/>
        <v>14888440.879999999</v>
      </c>
      <c r="U37" s="44">
        <f t="shared" si="12"/>
        <v>14888440.879999999</v>
      </c>
      <c r="V37" s="44">
        <f t="shared" si="14"/>
        <v>14888440.879999999</v>
      </c>
      <c r="W37" s="44">
        <f t="shared" si="17"/>
        <v>14888440.879999999</v>
      </c>
      <c r="X37" s="46">
        <v>1</v>
      </c>
      <c r="Y37" s="46">
        <v>1</v>
      </c>
      <c r="Z37" s="38" t="s">
        <v>210</v>
      </c>
      <c r="AA37" s="38" t="s">
        <v>198</v>
      </c>
      <c r="AB37" s="38" t="s">
        <v>211</v>
      </c>
      <c r="AC37" s="38" t="s">
        <v>212</v>
      </c>
      <c r="AD37" s="38" t="s">
        <v>213</v>
      </c>
      <c r="AE37" s="38" t="s">
        <v>214</v>
      </c>
      <c r="AF37" s="48">
        <v>28.27</v>
      </c>
      <c r="AG37" s="48">
        <v>0</v>
      </c>
      <c r="AH37" s="48">
        <v>165851.51</v>
      </c>
      <c r="AI37" s="38"/>
      <c r="AJ37" s="50">
        <f t="shared" si="15"/>
        <v>111559.12000000104</v>
      </c>
      <c r="AK37" s="50">
        <f t="shared" si="16"/>
        <v>0</v>
      </c>
      <c r="AL37" s="43"/>
      <c r="AM37" s="43"/>
      <c r="AN37" s="43">
        <v>111559.12</v>
      </c>
      <c r="AO37" s="43">
        <v>36351.24</v>
      </c>
      <c r="AP37" s="51" t="s">
        <v>67</v>
      </c>
      <c r="AQ37" s="51" t="s">
        <v>67</v>
      </c>
      <c r="AR37" s="51" t="s">
        <v>68</v>
      </c>
      <c r="AS37" s="51"/>
      <c r="AT37" s="51" t="s">
        <v>69</v>
      </c>
      <c r="AU37" s="51" t="s">
        <v>69</v>
      </c>
      <c r="AV37" s="51"/>
      <c r="AW37" s="51"/>
      <c r="AX37" s="51"/>
    </row>
    <row r="38" spans="1:50" s="53" customFormat="1" ht="41.25" hidden="1" customHeight="1" x14ac:dyDescent="0.25">
      <c r="A38" s="36" t="s">
        <v>56</v>
      </c>
      <c r="B38" s="38">
        <v>2010</v>
      </c>
      <c r="C38" s="38" t="s">
        <v>57</v>
      </c>
      <c r="D38" s="92" t="s">
        <v>215</v>
      </c>
      <c r="E38" s="38" t="s">
        <v>89</v>
      </c>
      <c r="F38" s="38" t="s">
        <v>216</v>
      </c>
      <c r="G38" s="90">
        <v>40624</v>
      </c>
      <c r="H38" s="90">
        <v>41349</v>
      </c>
      <c r="I38" s="84"/>
      <c r="J38" s="48">
        <v>25920126</v>
      </c>
      <c r="K38" s="48">
        <v>25920126</v>
      </c>
      <c r="L38" s="69"/>
      <c r="M38" s="69"/>
      <c r="N38" s="48">
        <v>25920126</v>
      </c>
      <c r="O38" s="48">
        <v>25920125.990000006</v>
      </c>
      <c r="P38" s="48">
        <v>25526808.310000002</v>
      </c>
      <c r="Q38" s="44">
        <f t="shared" si="0"/>
        <v>25920126</v>
      </c>
      <c r="R38" s="44">
        <f t="shared" si="0"/>
        <v>25920126</v>
      </c>
      <c r="S38" s="44">
        <f t="shared" si="11"/>
        <v>25920126</v>
      </c>
      <c r="T38" s="44">
        <f t="shared" si="11"/>
        <v>25920125.990000006</v>
      </c>
      <c r="U38" s="44">
        <f t="shared" si="12"/>
        <v>25526808.310000002</v>
      </c>
      <c r="V38" s="44">
        <f t="shared" si="14"/>
        <v>25526808.310000002</v>
      </c>
      <c r="W38" s="44">
        <f t="shared" si="17"/>
        <v>25526808.310000002</v>
      </c>
      <c r="X38" s="97">
        <v>1</v>
      </c>
      <c r="Y38" s="100">
        <v>0.99929999999999997</v>
      </c>
      <c r="Z38" s="38" t="s">
        <v>217</v>
      </c>
      <c r="AA38" s="38" t="s">
        <v>198</v>
      </c>
      <c r="AB38" s="38" t="s">
        <v>211</v>
      </c>
      <c r="AC38" s="38" t="s">
        <v>218</v>
      </c>
      <c r="AD38" s="38" t="s">
        <v>219</v>
      </c>
      <c r="AE38" s="38" t="s">
        <v>220</v>
      </c>
      <c r="AF38" s="48">
        <v>240.47</v>
      </c>
      <c r="AG38" s="48">
        <v>0</v>
      </c>
      <c r="AH38" s="48">
        <v>1692713.66</v>
      </c>
      <c r="AI38" s="38"/>
      <c r="AJ38" s="50">
        <f t="shared" si="15"/>
        <v>9.9999941885471344E-3</v>
      </c>
      <c r="AK38" s="50">
        <f t="shared" si="16"/>
        <v>393317.68000000343</v>
      </c>
      <c r="AL38" s="43"/>
      <c r="AM38" s="43"/>
      <c r="AN38" s="43">
        <f>393317.68+750705.75</f>
        <v>1144023.43</v>
      </c>
      <c r="AO38" s="43"/>
      <c r="AP38" s="51" t="s">
        <v>67</v>
      </c>
      <c r="AQ38" s="51" t="s">
        <v>67</v>
      </c>
      <c r="AR38" s="51" t="s">
        <v>68</v>
      </c>
      <c r="AS38" s="51"/>
      <c r="AT38" s="51" t="s">
        <v>69</v>
      </c>
      <c r="AU38" s="51" t="s">
        <v>69</v>
      </c>
      <c r="AV38" s="51"/>
      <c r="AW38" s="51"/>
      <c r="AX38" s="51"/>
    </row>
    <row r="39" spans="1:50" s="53" customFormat="1" ht="90" hidden="1" customHeight="1" x14ac:dyDescent="0.25">
      <c r="A39" s="54" t="s">
        <v>56</v>
      </c>
      <c r="B39" s="55">
        <v>2010</v>
      </c>
      <c r="C39" s="55" t="s">
        <v>106</v>
      </c>
      <c r="D39" s="101" t="s">
        <v>221</v>
      </c>
      <c r="E39" s="55" t="s">
        <v>222</v>
      </c>
      <c r="F39" s="55" t="s">
        <v>108</v>
      </c>
      <c r="G39" s="90">
        <v>40730</v>
      </c>
      <c r="H39" s="90">
        <v>41227</v>
      </c>
      <c r="I39" s="66"/>
      <c r="J39" s="48">
        <v>12000000</v>
      </c>
      <c r="K39" s="41">
        <f>J39+L39+M39</f>
        <v>16000000</v>
      </c>
      <c r="L39" s="69"/>
      <c r="M39" s="69">
        <v>4000000</v>
      </c>
      <c r="N39" s="48">
        <f>12000000+4000000</f>
        <v>16000000</v>
      </c>
      <c r="O39" s="48">
        <v>15999793.970000001</v>
      </c>
      <c r="P39" s="48">
        <v>15999793.970000001</v>
      </c>
      <c r="Q39" s="44">
        <f t="shared" si="0"/>
        <v>12000000</v>
      </c>
      <c r="R39" s="44">
        <f t="shared" si="0"/>
        <v>16000000</v>
      </c>
      <c r="S39" s="44">
        <f t="shared" si="11"/>
        <v>16000000</v>
      </c>
      <c r="T39" s="44">
        <f t="shared" si="11"/>
        <v>15999793.970000001</v>
      </c>
      <c r="U39" s="44">
        <f t="shared" si="12"/>
        <v>15999793.970000001</v>
      </c>
      <c r="V39" s="44">
        <f t="shared" si="14"/>
        <v>15999793.970000001</v>
      </c>
      <c r="W39" s="44">
        <f t="shared" si="17"/>
        <v>15999793.970000001</v>
      </c>
      <c r="X39" s="46">
        <v>1</v>
      </c>
      <c r="Y39" s="46">
        <v>1</v>
      </c>
      <c r="Z39" s="55" t="s">
        <v>223</v>
      </c>
      <c r="AA39" s="55" t="s">
        <v>93</v>
      </c>
      <c r="AB39" s="55" t="s">
        <v>211</v>
      </c>
      <c r="AC39" s="55" t="s">
        <v>224</v>
      </c>
      <c r="AD39" s="55" t="s">
        <v>225</v>
      </c>
      <c r="AE39" s="55" t="s">
        <v>226</v>
      </c>
      <c r="AF39" s="62">
        <v>3.98</v>
      </c>
      <c r="AG39" s="62">
        <v>0</v>
      </c>
      <c r="AH39" s="62">
        <v>25270.07</v>
      </c>
      <c r="AI39" s="55"/>
      <c r="AJ39" s="50">
        <f t="shared" si="15"/>
        <v>206.02999999932945</v>
      </c>
      <c r="AK39" s="50">
        <f t="shared" si="16"/>
        <v>0</v>
      </c>
      <c r="AL39" s="43"/>
      <c r="AM39" s="43"/>
      <c r="AN39" s="43">
        <v>206</v>
      </c>
      <c r="AO39" s="43">
        <v>25110.99</v>
      </c>
      <c r="AP39" s="51" t="s">
        <v>67</v>
      </c>
      <c r="AQ39" s="51" t="s">
        <v>67</v>
      </c>
      <c r="AR39" s="51" t="s">
        <v>68</v>
      </c>
      <c r="AS39" s="51"/>
      <c r="AT39" s="51" t="s">
        <v>69</v>
      </c>
      <c r="AU39" s="51" t="s">
        <v>69</v>
      </c>
      <c r="AV39" s="51"/>
      <c r="AW39" s="51"/>
      <c r="AX39" s="51"/>
    </row>
    <row r="40" spans="1:50" s="53" customFormat="1" ht="29.25" hidden="1" customHeight="1" x14ac:dyDescent="0.25">
      <c r="A40" s="65"/>
      <c r="B40" s="66"/>
      <c r="C40" s="66"/>
      <c r="D40" s="102"/>
      <c r="E40" s="66"/>
      <c r="F40" s="66"/>
      <c r="G40" s="84"/>
      <c r="H40" s="84"/>
      <c r="I40" s="66"/>
      <c r="J40" s="69"/>
      <c r="K40" s="69">
        <v>4000000</v>
      </c>
      <c r="L40" s="69"/>
      <c r="M40" s="69">
        <v>4000000</v>
      </c>
      <c r="N40" s="69"/>
      <c r="O40" s="69"/>
      <c r="P40" s="69"/>
      <c r="Q40" s="70"/>
      <c r="R40" s="70">
        <f t="shared" si="5"/>
        <v>4000000</v>
      </c>
      <c r="S40" s="70">
        <f t="shared" si="11"/>
        <v>0</v>
      </c>
      <c r="T40" s="70">
        <f t="shared" si="11"/>
        <v>0</v>
      </c>
      <c r="U40" s="70">
        <f t="shared" si="12"/>
        <v>0</v>
      </c>
      <c r="V40" s="70">
        <f t="shared" si="14"/>
        <v>0</v>
      </c>
      <c r="W40" s="70">
        <f t="shared" si="17"/>
        <v>0</v>
      </c>
      <c r="X40" s="83">
        <v>1</v>
      </c>
      <c r="Y40" s="83">
        <v>1</v>
      </c>
      <c r="Z40" s="66"/>
      <c r="AA40" s="66"/>
      <c r="AB40" s="66"/>
      <c r="AC40" s="66"/>
      <c r="AD40" s="66"/>
      <c r="AE40" s="66"/>
      <c r="AF40" s="75"/>
      <c r="AG40" s="75"/>
      <c r="AH40" s="75"/>
      <c r="AI40" s="66"/>
      <c r="AJ40" s="84"/>
      <c r="AK40" s="84"/>
      <c r="AL40" s="43"/>
      <c r="AM40" s="43"/>
      <c r="AN40" s="43"/>
      <c r="AO40" s="43"/>
      <c r="AP40" s="85"/>
      <c r="AQ40" s="85"/>
      <c r="AR40" s="51"/>
      <c r="AS40" s="51"/>
      <c r="AT40" s="51"/>
      <c r="AU40" s="51"/>
      <c r="AV40" s="51"/>
      <c r="AW40" s="51"/>
      <c r="AX40" s="51"/>
    </row>
    <row r="41" spans="1:50" s="53" customFormat="1" ht="39" hidden="1" customHeight="1" x14ac:dyDescent="0.25">
      <c r="A41" s="36" t="s">
        <v>56</v>
      </c>
      <c r="B41" s="38">
        <v>2011</v>
      </c>
      <c r="C41" s="38" t="s">
        <v>167</v>
      </c>
      <c r="D41" s="92" t="s">
        <v>168</v>
      </c>
      <c r="E41" s="38" t="s">
        <v>59</v>
      </c>
      <c r="F41" s="38" t="s">
        <v>167</v>
      </c>
      <c r="G41" s="90">
        <v>40848</v>
      </c>
      <c r="H41" s="90">
        <v>40848</v>
      </c>
      <c r="I41" s="84"/>
      <c r="J41" s="48">
        <v>16000000</v>
      </c>
      <c r="K41" s="48">
        <v>31000000</v>
      </c>
      <c r="L41" s="69"/>
      <c r="M41" s="69"/>
      <c r="N41" s="48">
        <v>31000000</v>
      </c>
      <c r="O41" s="48">
        <f>4450512.92+26549487.08</f>
        <v>31000000</v>
      </c>
      <c r="P41" s="48">
        <v>31000000</v>
      </c>
      <c r="Q41" s="44">
        <f t="shared" ref="Q41:R59" si="18">J41</f>
        <v>16000000</v>
      </c>
      <c r="R41" s="44">
        <f t="shared" si="18"/>
        <v>31000000</v>
      </c>
      <c r="S41" s="44">
        <f t="shared" si="11"/>
        <v>31000000</v>
      </c>
      <c r="T41" s="44">
        <f t="shared" si="11"/>
        <v>31000000</v>
      </c>
      <c r="U41" s="44">
        <f t="shared" si="12"/>
        <v>31000000</v>
      </c>
      <c r="V41" s="44">
        <f t="shared" si="14"/>
        <v>31000000</v>
      </c>
      <c r="W41" s="44">
        <f t="shared" si="17"/>
        <v>31000000</v>
      </c>
      <c r="X41" s="46">
        <v>1</v>
      </c>
      <c r="Y41" s="46">
        <v>0.99990000000000001</v>
      </c>
      <c r="Z41" s="38" t="s">
        <v>227</v>
      </c>
      <c r="AA41" s="38" t="s">
        <v>170</v>
      </c>
      <c r="AB41" s="38" t="s">
        <v>171</v>
      </c>
      <c r="AC41" s="38">
        <v>7824885</v>
      </c>
      <c r="AD41" s="38" t="s">
        <v>172</v>
      </c>
      <c r="AE41" s="38" t="s">
        <v>228</v>
      </c>
      <c r="AF41" s="48">
        <v>27.19</v>
      </c>
      <c r="AG41" s="48">
        <v>0</v>
      </c>
      <c r="AH41" s="48">
        <v>3262408.3499999992</v>
      </c>
      <c r="AI41" s="38" t="s">
        <v>229</v>
      </c>
      <c r="AJ41" s="50">
        <f t="shared" ref="AJ41:AJ56" si="19">K41-O41</f>
        <v>0</v>
      </c>
      <c r="AK41" s="50">
        <f t="shared" ref="AK41:AK56" si="20">O41-P41</f>
        <v>0</v>
      </c>
      <c r="AL41" s="43"/>
      <c r="AM41" s="43"/>
      <c r="AN41" s="43"/>
      <c r="AO41" s="43"/>
      <c r="AP41" s="51" t="s">
        <v>67</v>
      </c>
      <c r="AQ41" s="51" t="s">
        <v>67</v>
      </c>
      <c r="AR41" s="91" t="s">
        <v>128</v>
      </c>
      <c r="AS41" s="51" t="s">
        <v>108</v>
      </c>
      <c r="AT41" s="51"/>
      <c r="AU41" s="51"/>
      <c r="AV41" s="51"/>
      <c r="AW41" s="51"/>
      <c r="AX41" s="51"/>
    </row>
    <row r="42" spans="1:50" s="53" customFormat="1" ht="51" hidden="1" customHeight="1" x14ac:dyDescent="0.25">
      <c r="A42" s="36" t="s">
        <v>56</v>
      </c>
      <c r="B42" s="38">
        <v>2011</v>
      </c>
      <c r="C42" s="38" t="s">
        <v>230</v>
      </c>
      <c r="D42" s="92" t="s">
        <v>175</v>
      </c>
      <c r="E42" s="38" t="s">
        <v>59</v>
      </c>
      <c r="F42" s="38" t="s">
        <v>80</v>
      </c>
      <c r="G42" s="103">
        <v>40422</v>
      </c>
      <c r="H42" s="103">
        <v>41153</v>
      </c>
      <c r="I42" s="84"/>
      <c r="J42" s="48">
        <v>32611786</v>
      </c>
      <c r="K42" s="48">
        <v>17611786</v>
      </c>
      <c r="L42" s="69"/>
      <c r="M42" s="69"/>
      <c r="N42" s="48">
        <v>17611786</v>
      </c>
      <c r="O42" s="48">
        <v>17611759.43</v>
      </c>
      <c r="P42" s="48">
        <v>17611759.43</v>
      </c>
      <c r="Q42" s="44">
        <f t="shared" si="18"/>
        <v>32611786</v>
      </c>
      <c r="R42" s="44">
        <f t="shared" si="18"/>
        <v>17611786</v>
      </c>
      <c r="S42" s="44">
        <f t="shared" si="11"/>
        <v>17611786</v>
      </c>
      <c r="T42" s="44">
        <f t="shared" si="11"/>
        <v>17611759.43</v>
      </c>
      <c r="U42" s="44">
        <f t="shared" si="12"/>
        <v>17611759.43</v>
      </c>
      <c r="V42" s="44">
        <f t="shared" si="14"/>
        <v>17611759.43</v>
      </c>
      <c r="W42" s="44">
        <f t="shared" si="17"/>
        <v>17611759.43</v>
      </c>
      <c r="X42" s="46">
        <v>1</v>
      </c>
      <c r="Y42" s="46">
        <v>1</v>
      </c>
      <c r="Z42" s="38" t="s">
        <v>231</v>
      </c>
      <c r="AA42" s="38" t="s">
        <v>232</v>
      </c>
      <c r="AB42" s="38" t="s">
        <v>80</v>
      </c>
      <c r="AC42" s="38" t="s">
        <v>233</v>
      </c>
      <c r="AD42" s="38" t="s">
        <v>178</v>
      </c>
      <c r="AE42" s="38" t="s">
        <v>179</v>
      </c>
      <c r="AF42" s="48">
        <v>0</v>
      </c>
      <c r="AG42" s="48">
        <v>0</v>
      </c>
      <c r="AH42" s="48">
        <v>0</v>
      </c>
      <c r="AI42" s="38" t="s">
        <v>234</v>
      </c>
      <c r="AJ42" s="50">
        <f t="shared" si="19"/>
        <v>26.570000000298023</v>
      </c>
      <c r="AK42" s="50">
        <f t="shared" si="20"/>
        <v>0</v>
      </c>
      <c r="AL42" s="43"/>
      <c r="AM42" s="43"/>
      <c r="AN42" s="43">
        <v>406377.1</v>
      </c>
      <c r="AO42" s="43"/>
      <c r="AP42" s="51" t="s">
        <v>67</v>
      </c>
      <c r="AQ42" s="51" t="s">
        <v>67</v>
      </c>
      <c r="AR42" s="91" t="s">
        <v>128</v>
      </c>
      <c r="AS42" s="51" t="s">
        <v>108</v>
      </c>
      <c r="AT42" s="51"/>
      <c r="AU42" s="51"/>
      <c r="AV42" s="51"/>
      <c r="AW42" s="51"/>
      <c r="AX42" s="51"/>
    </row>
    <row r="43" spans="1:50" s="53" customFormat="1" ht="27.75" hidden="1" customHeight="1" x14ac:dyDescent="0.25">
      <c r="A43" s="36" t="s">
        <v>56</v>
      </c>
      <c r="B43" s="38">
        <v>2011</v>
      </c>
      <c r="C43" s="38" t="s">
        <v>87</v>
      </c>
      <c r="D43" s="92" t="s">
        <v>235</v>
      </c>
      <c r="E43" s="38" t="s">
        <v>59</v>
      </c>
      <c r="F43" s="38" t="s">
        <v>87</v>
      </c>
      <c r="G43" s="90">
        <v>41180</v>
      </c>
      <c r="H43" s="90">
        <v>41343</v>
      </c>
      <c r="I43" s="84"/>
      <c r="J43" s="48">
        <v>0</v>
      </c>
      <c r="K43" s="48">
        <v>30000000</v>
      </c>
      <c r="L43" s="69"/>
      <c r="M43" s="69"/>
      <c r="N43" s="48">
        <v>30000000</v>
      </c>
      <c r="O43" s="48">
        <f>29390583.88+587391.16</f>
        <v>29977975.039999999</v>
      </c>
      <c r="P43" s="48">
        <v>29977975.039999999</v>
      </c>
      <c r="Q43" s="44">
        <f t="shared" si="18"/>
        <v>0</v>
      </c>
      <c r="R43" s="44">
        <f t="shared" si="18"/>
        <v>30000000</v>
      </c>
      <c r="S43" s="44">
        <f t="shared" si="11"/>
        <v>30000000</v>
      </c>
      <c r="T43" s="44">
        <f t="shared" si="11"/>
        <v>29977975.039999999</v>
      </c>
      <c r="U43" s="44">
        <f t="shared" si="12"/>
        <v>29977975.039999999</v>
      </c>
      <c r="V43" s="44">
        <f t="shared" si="14"/>
        <v>29977975.039999999</v>
      </c>
      <c r="W43" s="44">
        <f t="shared" si="17"/>
        <v>29977975.039999999</v>
      </c>
      <c r="X43" s="46">
        <v>1</v>
      </c>
      <c r="Y43" s="46">
        <v>1</v>
      </c>
      <c r="Z43" s="38" t="s">
        <v>236</v>
      </c>
      <c r="AA43" s="38" t="s">
        <v>93</v>
      </c>
      <c r="AB43" s="38" t="s">
        <v>117</v>
      </c>
      <c r="AC43" s="38" t="s">
        <v>118</v>
      </c>
      <c r="AD43" s="38" t="s">
        <v>119</v>
      </c>
      <c r="AE43" s="38" t="s">
        <v>120</v>
      </c>
      <c r="AF43" s="48">
        <v>8.86</v>
      </c>
      <c r="AG43" s="48">
        <v>0</v>
      </c>
      <c r="AH43" s="48">
        <v>1028487.41</v>
      </c>
      <c r="AI43" s="38" t="s">
        <v>237</v>
      </c>
      <c r="AJ43" s="50">
        <f t="shared" si="19"/>
        <v>22024.960000000894</v>
      </c>
      <c r="AK43" s="50">
        <f t="shared" si="20"/>
        <v>0</v>
      </c>
      <c r="AL43" s="43"/>
      <c r="AM43" s="43"/>
      <c r="AN43" s="43"/>
      <c r="AO43" s="43"/>
      <c r="AP43" s="51" t="s">
        <v>67</v>
      </c>
      <c r="AQ43" s="51" t="s">
        <v>67</v>
      </c>
      <c r="AR43" s="91" t="s">
        <v>128</v>
      </c>
      <c r="AS43" s="51" t="s">
        <v>108</v>
      </c>
      <c r="AT43" s="51"/>
      <c r="AU43" s="51"/>
      <c r="AV43" s="51"/>
      <c r="AW43" s="51"/>
      <c r="AX43" s="51"/>
    </row>
    <row r="44" spans="1:50" s="53" customFormat="1" ht="60" hidden="1" customHeight="1" x14ac:dyDescent="0.25">
      <c r="A44" s="36" t="s">
        <v>56</v>
      </c>
      <c r="B44" s="38">
        <v>2011</v>
      </c>
      <c r="C44" s="38" t="s">
        <v>70</v>
      </c>
      <c r="D44" s="92" t="s">
        <v>238</v>
      </c>
      <c r="E44" s="38" t="s">
        <v>59</v>
      </c>
      <c r="F44" s="38" t="s">
        <v>70</v>
      </c>
      <c r="G44" s="90">
        <v>41040</v>
      </c>
      <c r="H44" s="90">
        <v>41888</v>
      </c>
      <c r="I44" s="84"/>
      <c r="J44" s="48">
        <v>16000000</v>
      </c>
      <c r="K44" s="48">
        <v>56000000</v>
      </c>
      <c r="L44" s="69"/>
      <c r="M44" s="69"/>
      <c r="N44" s="48">
        <v>56000000</v>
      </c>
      <c r="O44" s="48">
        <v>55316481.82</v>
      </c>
      <c r="P44" s="48">
        <v>55316481.82</v>
      </c>
      <c r="Q44" s="44">
        <f t="shared" si="18"/>
        <v>16000000</v>
      </c>
      <c r="R44" s="44">
        <f t="shared" si="18"/>
        <v>56000000</v>
      </c>
      <c r="S44" s="44">
        <f t="shared" si="11"/>
        <v>56000000</v>
      </c>
      <c r="T44" s="44">
        <f t="shared" si="11"/>
        <v>55316481.82</v>
      </c>
      <c r="U44" s="44">
        <f t="shared" si="12"/>
        <v>55316481.82</v>
      </c>
      <c r="V44" s="44">
        <f t="shared" si="14"/>
        <v>55316481.82</v>
      </c>
      <c r="W44" s="44">
        <f t="shared" si="17"/>
        <v>55316481.82</v>
      </c>
      <c r="X44" s="46">
        <v>1</v>
      </c>
      <c r="Y44" s="46">
        <v>1</v>
      </c>
      <c r="Z44" s="38" t="s">
        <v>239</v>
      </c>
      <c r="AA44" s="38" t="s">
        <v>240</v>
      </c>
      <c r="AB44" s="38" t="s">
        <v>143</v>
      </c>
      <c r="AC44" s="38" t="s">
        <v>185</v>
      </c>
      <c r="AD44" s="38" t="s">
        <v>145</v>
      </c>
      <c r="AE44" s="38" t="s">
        <v>241</v>
      </c>
      <c r="AF44" s="48">
        <v>3172.85</v>
      </c>
      <c r="AG44" s="48">
        <v>0</v>
      </c>
      <c r="AH44" s="48">
        <v>3098956.5700000022</v>
      </c>
      <c r="AI44" s="38" t="s">
        <v>242</v>
      </c>
      <c r="AJ44" s="50">
        <f t="shared" si="19"/>
        <v>683518.1799999997</v>
      </c>
      <c r="AK44" s="50">
        <f t="shared" si="20"/>
        <v>0</v>
      </c>
      <c r="AL44" s="43"/>
      <c r="AM44" s="43"/>
      <c r="AN44" s="43"/>
      <c r="AO44" s="43"/>
      <c r="AP44" s="51" t="s">
        <v>67</v>
      </c>
      <c r="AQ44" s="51" t="s">
        <v>67</v>
      </c>
      <c r="AR44" s="91" t="s">
        <v>128</v>
      </c>
      <c r="AS44" s="51" t="s">
        <v>108</v>
      </c>
      <c r="AT44" s="51"/>
      <c r="AU44" s="51"/>
      <c r="AV44" s="51"/>
      <c r="AW44" s="51"/>
      <c r="AX44" s="51"/>
    </row>
    <row r="45" spans="1:50" s="53" customFormat="1" ht="60" hidden="1" customHeight="1" x14ac:dyDescent="0.25">
      <c r="A45" s="36" t="s">
        <v>56</v>
      </c>
      <c r="B45" s="38">
        <v>2011</v>
      </c>
      <c r="C45" s="38" t="s">
        <v>57</v>
      </c>
      <c r="D45" s="92" t="s">
        <v>243</v>
      </c>
      <c r="E45" s="38" t="s">
        <v>59</v>
      </c>
      <c r="F45" s="38" t="s">
        <v>57</v>
      </c>
      <c r="G45" s="90">
        <v>40945</v>
      </c>
      <c r="H45" s="90">
        <v>41333</v>
      </c>
      <c r="I45" s="84"/>
      <c r="J45" s="48">
        <v>40000000</v>
      </c>
      <c r="K45" s="41">
        <f>J45+L45+M45</f>
        <v>40000000</v>
      </c>
      <c r="L45" s="69"/>
      <c r="M45" s="69"/>
      <c r="N45" s="48">
        <v>40000000</v>
      </c>
      <c r="O45" s="48">
        <v>39950959.049999997</v>
      </c>
      <c r="P45" s="48">
        <v>39950959.049999997</v>
      </c>
      <c r="Q45" s="44">
        <f t="shared" si="18"/>
        <v>40000000</v>
      </c>
      <c r="R45" s="44">
        <f t="shared" si="18"/>
        <v>40000000</v>
      </c>
      <c r="S45" s="44">
        <f t="shared" si="11"/>
        <v>40000000</v>
      </c>
      <c r="T45" s="44">
        <f t="shared" si="11"/>
        <v>39950959.049999997</v>
      </c>
      <c r="U45" s="44">
        <f t="shared" si="12"/>
        <v>39950959.049999997</v>
      </c>
      <c r="V45" s="44">
        <f t="shared" si="14"/>
        <v>39950959.049999997</v>
      </c>
      <c r="W45" s="44">
        <f t="shared" si="17"/>
        <v>39950959.049999997</v>
      </c>
      <c r="X45" s="46">
        <v>1</v>
      </c>
      <c r="Y45" s="46">
        <v>1</v>
      </c>
      <c r="Z45" s="38" t="s">
        <v>244</v>
      </c>
      <c r="AA45" s="38" t="s">
        <v>198</v>
      </c>
      <c r="AB45" s="38" t="s">
        <v>199</v>
      </c>
      <c r="AC45" s="38" t="s">
        <v>245</v>
      </c>
      <c r="AD45" s="38" t="s">
        <v>246</v>
      </c>
      <c r="AE45" s="38" t="s">
        <v>247</v>
      </c>
      <c r="AF45" s="48">
        <v>71203.69</v>
      </c>
      <c r="AG45" s="48">
        <v>0</v>
      </c>
      <c r="AH45" s="48">
        <v>49040.95</v>
      </c>
      <c r="AI45" s="38" t="s">
        <v>248</v>
      </c>
      <c r="AJ45" s="50">
        <f t="shared" si="19"/>
        <v>49040.95000000298</v>
      </c>
      <c r="AK45" s="50">
        <f t="shared" si="20"/>
        <v>0</v>
      </c>
      <c r="AL45" s="43"/>
      <c r="AM45" s="43"/>
      <c r="AN45" s="43"/>
      <c r="AO45" s="43"/>
      <c r="AP45" s="51" t="s">
        <v>67</v>
      </c>
      <c r="AQ45" s="51" t="s">
        <v>67</v>
      </c>
      <c r="AR45" s="51" t="s">
        <v>68</v>
      </c>
      <c r="AS45" s="51"/>
      <c r="AT45" s="52" t="s">
        <v>69</v>
      </c>
      <c r="AU45" s="52" t="s">
        <v>69</v>
      </c>
      <c r="AV45" s="51"/>
      <c r="AW45" s="51"/>
      <c r="AX45" s="51"/>
    </row>
    <row r="46" spans="1:50" s="53" customFormat="1" ht="60" hidden="1" customHeight="1" x14ac:dyDescent="0.25">
      <c r="A46" s="36" t="s">
        <v>56</v>
      </c>
      <c r="B46" s="38">
        <v>2011</v>
      </c>
      <c r="C46" s="38" t="s">
        <v>57</v>
      </c>
      <c r="D46" s="92" t="s">
        <v>249</v>
      </c>
      <c r="E46" s="38" t="s">
        <v>59</v>
      </c>
      <c r="F46" s="38" t="s">
        <v>57</v>
      </c>
      <c r="G46" s="90">
        <v>40945</v>
      </c>
      <c r="H46" s="90">
        <v>41678</v>
      </c>
      <c r="I46" s="84"/>
      <c r="J46" s="48">
        <v>46000000</v>
      </c>
      <c r="K46" s="41">
        <f>J46+L46+M46</f>
        <v>46000000</v>
      </c>
      <c r="L46" s="69"/>
      <c r="M46" s="69"/>
      <c r="N46" s="48">
        <v>46000000</v>
      </c>
      <c r="O46" s="48">
        <v>46000000</v>
      </c>
      <c r="P46" s="48">
        <v>46000000</v>
      </c>
      <c r="Q46" s="44">
        <f t="shared" si="18"/>
        <v>46000000</v>
      </c>
      <c r="R46" s="44">
        <f t="shared" si="18"/>
        <v>46000000</v>
      </c>
      <c r="S46" s="44">
        <f t="shared" si="11"/>
        <v>46000000</v>
      </c>
      <c r="T46" s="44">
        <f t="shared" si="11"/>
        <v>46000000</v>
      </c>
      <c r="U46" s="44">
        <f t="shared" si="12"/>
        <v>46000000</v>
      </c>
      <c r="V46" s="44">
        <f t="shared" si="14"/>
        <v>46000000</v>
      </c>
      <c r="W46" s="44">
        <f t="shared" si="17"/>
        <v>46000000</v>
      </c>
      <c r="X46" s="46">
        <v>1</v>
      </c>
      <c r="Y46" s="46">
        <v>1</v>
      </c>
      <c r="Z46" s="38" t="s">
        <v>250</v>
      </c>
      <c r="AA46" s="38" t="s">
        <v>198</v>
      </c>
      <c r="AB46" s="38" t="s">
        <v>199</v>
      </c>
      <c r="AC46" s="38" t="s">
        <v>251</v>
      </c>
      <c r="AD46" s="38" t="s">
        <v>252</v>
      </c>
      <c r="AE46" s="38" t="s">
        <v>253</v>
      </c>
      <c r="AF46" s="48">
        <v>65428.72</v>
      </c>
      <c r="AG46" s="48">
        <v>0</v>
      </c>
      <c r="AH46" s="48">
        <v>86242.52</v>
      </c>
      <c r="AI46" s="38" t="s">
        <v>248</v>
      </c>
      <c r="AJ46" s="50">
        <f t="shared" si="19"/>
        <v>0</v>
      </c>
      <c r="AK46" s="50">
        <f t="shared" si="20"/>
        <v>0</v>
      </c>
      <c r="AL46" s="43"/>
      <c r="AM46" s="43"/>
      <c r="AN46" s="43"/>
      <c r="AO46" s="43"/>
      <c r="AP46" s="51" t="s">
        <v>67</v>
      </c>
      <c r="AQ46" s="51" t="s">
        <v>67</v>
      </c>
      <c r="AR46" s="51" t="s">
        <v>68</v>
      </c>
      <c r="AS46" s="51"/>
      <c r="AT46" s="52" t="s">
        <v>69</v>
      </c>
      <c r="AU46" s="52" t="s">
        <v>69</v>
      </c>
      <c r="AV46" s="51"/>
      <c r="AW46" s="51"/>
      <c r="AX46" s="51"/>
    </row>
    <row r="47" spans="1:50" s="53" customFormat="1" ht="48" hidden="1" customHeight="1" x14ac:dyDescent="0.25">
      <c r="A47" s="36" t="s">
        <v>56</v>
      </c>
      <c r="B47" s="38">
        <v>2011</v>
      </c>
      <c r="C47" s="38" t="s">
        <v>87</v>
      </c>
      <c r="D47" s="92" t="s">
        <v>254</v>
      </c>
      <c r="E47" s="38" t="s">
        <v>59</v>
      </c>
      <c r="F47" s="38" t="s">
        <v>87</v>
      </c>
      <c r="G47" s="90">
        <v>40999</v>
      </c>
      <c r="H47" s="90">
        <v>41148</v>
      </c>
      <c r="I47" s="84"/>
      <c r="J47" s="48">
        <v>190000000</v>
      </c>
      <c r="K47" s="41">
        <v>120000000</v>
      </c>
      <c r="L47" s="69"/>
      <c r="M47" s="69"/>
      <c r="N47" s="48">
        <v>120000000</v>
      </c>
      <c r="O47" s="48">
        <v>120000000</v>
      </c>
      <c r="P47" s="48">
        <v>107820599.93000001</v>
      </c>
      <c r="Q47" s="44">
        <f t="shared" si="18"/>
        <v>190000000</v>
      </c>
      <c r="R47" s="44">
        <v>120000000</v>
      </c>
      <c r="S47" s="44">
        <f t="shared" si="11"/>
        <v>120000000</v>
      </c>
      <c r="T47" s="44">
        <f t="shared" si="11"/>
        <v>120000000</v>
      </c>
      <c r="U47" s="44">
        <f t="shared" si="12"/>
        <v>107820599.93000001</v>
      </c>
      <c r="V47" s="44">
        <f t="shared" si="14"/>
        <v>107820599.93000001</v>
      </c>
      <c r="W47" s="44">
        <f t="shared" si="17"/>
        <v>107820599.93000001</v>
      </c>
      <c r="X47" s="46">
        <v>1</v>
      </c>
      <c r="Y47" s="46">
        <v>0.95899999999999996</v>
      </c>
      <c r="Z47" s="38" t="s">
        <v>255</v>
      </c>
      <c r="AA47" s="38" t="s">
        <v>93</v>
      </c>
      <c r="AB47" s="38" t="s">
        <v>117</v>
      </c>
      <c r="AC47" s="38" t="s">
        <v>256</v>
      </c>
      <c r="AD47" s="38" t="s">
        <v>257</v>
      </c>
      <c r="AE47" s="38" t="s">
        <v>258</v>
      </c>
      <c r="AF47" s="48">
        <v>102.51</v>
      </c>
      <c r="AG47" s="48"/>
      <c r="AH47" s="48">
        <v>12300802.640000001</v>
      </c>
      <c r="AI47" s="38"/>
      <c r="AJ47" s="50">
        <f t="shared" si="19"/>
        <v>0</v>
      </c>
      <c r="AK47" s="50">
        <f t="shared" si="20"/>
        <v>12179400.069999993</v>
      </c>
      <c r="AL47" s="43"/>
      <c r="AM47" s="43"/>
      <c r="AN47" s="43">
        <v>12179400.15</v>
      </c>
      <c r="AO47" s="43">
        <v>8285.7800000000007</v>
      </c>
      <c r="AP47" s="51" t="s">
        <v>67</v>
      </c>
      <c r="AQ47" s="51" t="s">
        <v>67</v>
      </c>
      <c r="AR47" s="91" t="s">
        <v>128</v>
      </c>
      <c r="AS47" s="51" t="s">
        <v>108</v>
      </c>
      <c r="AT47" s="51"/>
      <c r="AU47" s="51"/>
      <c r="AV47" s="51"/>
      <c r="AW47" s="51"/>
      <c r="AX47" s="51"/>
    </row>
    <row r="48" spans="1:50" s="53" customFormat="1" ht="50.25" hidden="1" customHeight="1" x14ac:dyDescent="0.25">
      <c r="A48" s="36" t="s">
        <v>56</v>
      </c>
      <c r="B48" s="38">
        <v>2011</v>
      </c>
      <c r="C48" s="38" t="s">
        <v>106</v>
      </c>
      <c r="D48" s="92" t="s">
        <v>259</v>
      </c>
      <c r="E48" s="38" t="s">
        <v>89</v>
      </c>
      <c r="F48" s="38" t="s">
        <v>216</v>
      </c>
      <c r="G48" s="90">
        <v>40995</v>
      </c>
      <c r="H48" s="90">
        <v>41575</v>
      </c>
      <c r="I48" s="84"/>
      <c r="J48" s="48">
        <v>4000000</v>
      </c>
      <c r="K48" s="41">
        <f>J48+L48+M48</f>
        <v>4000000</v>
      </c>
      <c r="L48" s="69"/>
      <c r="M48" s="69"/>
      <c r="N48" s="48">
        <v>4000000</v>
      </c>
      <c r="O48" s="48">
        <v>3994400</v>
      </c>
      <c r="P48" s="48">
        <v>3994400</v>
      </c>
      <c r="Q48" s="44">
        <f t="shared" si="18"/>
        <v>4000000</v>
      </c>
      <c r="R48" s="44">
        <f t="shared" si="18"/>
        <v>4000000</v>
      </c>
      <c r="S48" s="44">
        <f t="shared" si="11"/>
        <v>4000000</v>
      </c>
      <c r="T48" s="44">
        <f t="shared" si="11"/>
        <v>3994400</v>
      </c>
      <c r="U48" s="44">
        <f t="shared" si="12"/>
        <v>3994400</v>
      </c>
      <c r="V48" s="44">
        <f t="shared" si="14"/>
        <v>3994400</v>
      </c>
      <c r="W48" s="44">
        <f t="shared" si="17"/>
        <v>3994400</v>
      </c>
      <c r="X48" s="46">
        <v>0.99860000000000004</v>
      </c>
      <c r="Y48" s="46">
        <v>1</v>
      </c>
      <c r="Z48" s="38" t="s">
        <v>260</v>
      </c>
      <c r="AA48" s="38" t="s">
        <v>198</v>
      </c>
      <c r="AB48" s="38" t="s">
        <v>108</v>
      </c>
      <c r="AC48" s="38">
        <v>1901637401</v>
      </c>
      <c r="AD48" s="38" t="s">
        <v>261</v>
      </c>
      <c r="AE48" s="38"/>
      <c r="AF48" s="48">
        <v>1.98</v>
      </c>
      <c r="AG48" s="48">
        <v>0</v>
      </c>
      <c r="AH48" s="48">
        <v>23043.59</v>
      </c>
      <c r="AI48" s="38"/>
      <c r="AJ48" s="50">
        <f t="shared" si="19"/>
        <v>5600</v>
      </c>
      <c r="AK48" s="50">
        <f t="shared" si="20"/>
        <v>0</v>
      </c>
      <c r="AL48" s="43"/>
      <c r="AM48" s="43"/>
      <c r="AN48" s="43"/>
      <c r="AO48" s="43"/>
      <c r="AP48" s="51" t="s">
        <v>67</v>
      </c>
      <c r="AQ48" s="51" t="s">
        <v>67</v>
      </c>
      <c r="AR48" s="51" t="s">
        <v>68</v>
      </c>
      <c r="AS48" s="51"/>
      <c r="AT48" s="51" t="s">
        <v>69</v>
      </c>
      <c r="AU48" s="51" t="s">
        <v>69</v>
      </c>
      <c r="AV48" s="51"/>
      <c r="AW48" s="51"/>
      <c r="AX48" s="51"/>
    </row>
    <row r="49" spans="1:50" s="53" customFormat="1" ht="60" hidden="1" customHeight="1" x14ac:dyDescent="0.25">
      <c r="A49" s="36" t="s">
        <v>56</v>
      </c>
      <c r="B49" s="38">
        <v>2012</v>
      </c>
      <c r="C49" s="38" t="s">
        <v>165</v>
      </c>
      <c r="D49" s="92" t="s">
        <v>262</v>
      </c>
      <c r="E49" s="38" t="s">
        <v>59</v>
      </c>
      <c r="F49" s="38" t="s">
        <v>80</v>
      </c>
      <c r="G49" s="90">
        <v>40848</v>
      </c>
      <c r="H49" s="90">
        <v>41122</v>
      </c>
      <c r="I49" s="84"/>
      <c r="J49" s="48">
        <v>3621527.3</v>
      </c>
      <c r="K49" s="48">
        <v>3621527.3</v>
      </c>
      <c r="L49" s="69"/>
      <c r="M49" s="69"/>
      <c r="N49" s="48">
        <v>3621527.3</v>
      </c>
      <c r="O49" s="48">
        <v>3621554</v>
      </c>
      <c r="P49" s="48">
        <v>3621553.94</v>
      </c>
      <c r="Q49" s="44">
        <f t="shared" si="18"/>
        <v>3621527.3</v>
      </c>
      <c r="R49" s="44">
        <f t="shared" si="18"/>
        <v>3621527.3</v>
      </c>
      <c r="S49" s="44">
        <f t="shared" si="11"/>
        <v>3621527.3</v>
      </c>
      <c r="T49" s="44">
        <f t="shared" si="11"/>
        <v>3621554</v>
      </c>
      <c r="U49" s="44">
        <f t="shared" si="12"/>
        <v>3621553.94</v>
      </c>
      <c r="V49" s="44">
        <f t="shared" si="14"/>
        <v>3621553.94</v>
      </c>
      <c r="W49" s="44">
        <f t="shared" si="17"/>
        <v>3621553.94</v>
      </c>
      <c r="X49" s="46">
        <v>1</v>
      </c>
      <c r="Y49" s="46">
        <v>1</v>
      </c>
      <c r="Z49" s="38" t="s">
        <v>263</v>
      </c>
      <c r="AA49" s="38" t="s">
        <v>170</v>
      </c>
      <c r="AB49" s="38" t="s">
        <v>80</v>
      </c>
      <c r="AC49" s="38" t="s">
        <v>233</v>
      </c>
      <c r="AD49" s="38" t="s">
        <v>178</v>
      </c>
      <c r="AE49" s="38" t="s">
        <v>179</v>
      </c>
      <c r="AF49" s="48">
        <v>0</v>
      </c>
      <c r="AG49" s="48">
        <v>26.64</v>
      </c>
      <c r="AH49" s="48">
        <v>0</v>
      </c>
      <c r="AI49" s="38" t="s">
        <v>264</v>
      </c>
      <c r="AJ49" s="50">
        <f t="shared" si="19"/>
        <v>-26.700000000186265</v>
      </c>
      <c r="AK49" s="50">
        <f t="shared" si="20"/>
        <v>6.0000000055879354E-2</v>
      </c>
      <c r="AL49" s="43"/>
      <c r="AM49" s="43"/>
      <c r="AN49" s="43"/>
      <c r="AO49" s="43"/>
      <c r="AP49" s="51" t="s">
        <v>67</v>
      </c>
      <c r="AQ49" s="51" t="s">
        <v>67</v>
      </c>
      <c r="AR49" s="91" t="s">
        <v>265</v>
      </c>
      <c r="AS49" s="51" t="s">
        <v>108</v>
      </c>
      <c r="AT49" s="51"/>
      <c r="AU49" s="51"/>
      <c r="AV49" s="51"/>
      <c r="AW49" s="51"/>
      <c r="AX49" s="51"/>
    </row>
    <row r="50" spans="1:50" s="53" customFormat="1" ht="33.75" hidden="1" customHeight="1" x14ac:dyDescent="0.25">
      <c r="A50" s="36" t="s">
        <v>56</v>
      </c>
      <c r="B50" s="38">
        <v>2012</v>
      </c>
      <c r="C50" s="38" t="s">
        <v>87</v>
      </c>
      <c r="D50" s="92" t="s">
        <v>266</v>
      </c>
      <c r="E50" s="38" t="s">
        <v>59</v>
      </c>
      <c r="F50" s="38" t="s">
        <v>87</v>
      </c>
      <c r="G50" s="90">
        <v>41169</v>
      </c>
      <c r="H50" s="90">
        <v>41483</v>
      </c>
      <c r="I50" s="84"/>
      <c r="J50" s="48">
        <v>60000000</v>
      </c>
      <c r="K50" s="48">
        <v>60000000</v>
      </c>
      <c r="L50" s="69"/>
      <c r="M50" s="69"/>
      <c r="N50" s="48">
        <v>60000000</v>
      </c>
      <c r="O50" s="48">
        <f>57990843.48+1159816.87</f>
        <v>59150660.349999994</v>
      </c>
      <c r="P50" s="48">
        <f>57990843.48+1159816.87</f>
        <v>59150660.349999994</v>
      </c>
      <c r="Q50" s="44">
        <f t="shared" si="18"/>
        <v>60000000</v>
      </c>
      <c r="R50" s="44">
        <f t="shared" si="18"/>
        <v>60000000</v>
      </c>
      <c r="S50" s="44">
        <f t="shared" si="11"/>
        <v>60000000</v>
      </c>
      <c r="T50" s="44">
        <f t="shared" si="11"/>
        <v>59150660.349999994</v>
      </c>
      <c r="U50" s="44">
        <f t="shared" si="12"/>
        <v>59150660.349999994</v>
      </c>
      <c r="V50" s="44">
        <f t="shared" si="14"/>
        <v>59150660.349999994</v>
      </c>
      <c r="W50" s="44">
        <f t="shared" si="17"/>
        <v>59150660.349999994</v>
      </c>
      <c r="X50" s="46">
        <v>1</v>
      </c>
      <c r="Y50" s="46">
        <v>1</v>
      </c>
      <c r="Z50" s="38" t="s">
        <v>267</v>
      </c>
      <c r="AA50" s="38" t="s">
        <v>93</v>
      </c>
      <c r="AB50" s="38" t="s">
        <v>117</v>
      </c>
      <c r="AC50" s="38" t="s">
        <v>126</v>
      </c>
      <c r="AD50" s="38" t="s">
        <v>119</v>
      </c>
      <c r="AE50" s="38" t="s">
        <v>127</v>
      </c>
      <c r="AF50" s="48">
        <v>462.54</v>
      </c>
      <c r="AG50" s="48">
        <v>3334.83</v>
      </c>
      <c r="AH50" s="88"/>
      <c r="AI50" s="38" t="s">
        <v>268</v>
      </c>
      <c r="AJ50" s="50">
        <f t="shared" si="19"/>
        <v>849339.65000000596</v>
      </c>
      <c r="AK50" s="50">
        <f t="shared" si="20"/>
        <v>0</v>
      </c>
      <c r="AL50" s="43"/>
      <c r="AM50" s="43"/>
      <c r="AN50" s="43"/>
      <c r="AO50" s="43"/>
      <c r="AP50" s="51" t="s">
        <v>67</v>
      </c>
      <c r="AQ50" s="51" t="s">
        <v>67</v>
      </c>
      <c r="AR50" s="91" t="s">
        <v>128</v>
      </c>
      <c r="AS50" s="51" t="s">
        <v>108</v>
      </c>
      <c r="AT50" s="51"/>
      <c r="AU50" s="51"/>
      <c r="AV50" s="51"/>
      <c r="AW50" s="51"/>
      <c r="AX50" s="51"/>
    </row>
    <row r="51" spans="1:50" s="53" customFormat="1" ht="60" hidden="1" customHeight="1" x14ac:dyDescent="0.25">
      <c r="A51" s="36" t="s">
        <v>56</v>
      </c>
      <c r="B51" s="38">
        <v>2012</v>
      </c>
      <c r="C51" s="38" t="s">
        <v>70</v>
      </c>
      <c r="D51" s="92" t="s">
        <v>269</v>
      </c>
      <c r="E51" s="38" t="s">
        <v>59</v>
      </c>
      <c r="F51" s="38" t="s">
        <v>70</v>
      </c>
      <c r="G51" s="90">
        <v>41708</v>
      </c>
      <c r="H51" s="90" t="s">
        <v>270</v>
      </c>
      <c r="I51" s="84"/>
      <c r="J51" s="48">
        <v>20000000</v>
      </c>
      <c r="K51" s="48">
        <v>20000000</v>
      </c>
      <c r="L51" s="69"/>
      <c r="M51" s="69"/>
      <c r="N51" s="48">
        <v>20000000</v>
      </c>
      <c r="O51" s="48">
        <v>17297153.489999998</v>
      </c>
      <c r="P51" s="48">
        <v>17150196.379999999</v>
      </c>
      <c r="Q51" s="44">
        <f t="shared" si="18"/>
        <v>20000000</v>
      </c>
      <c r="R51" s="44">
        <f t="shared" si="18"/>
        <v>20000000</v>
      </c>
      <c r="S51" s="44">
        <f t="shared" si="11"/>
        <v>20000000</v>
      </c>
      <c r="T51" s="44">
        <f t="shared" si="11"/>
        <v>17297153.489999998</v>
      </c>
      <c r="U51" s="44">
        <f t="shared" si="12"/>
        <v>17150196.379999999</v>
      </c>
      <c r="V51" s="44">
        <f t="shared" si="14"/>
        <v>17150196.379999999</v>
      </c>
      <c r="W51" s="44">
        <f t="shared" si="17"/>
        <v>17150196.379999999</v>
      </c>
      <c r="X51" s="46">
        <v>0.98</v>
      </c>
      <c r="Y51" s="46">
        <v>0.73050000000000004</v>
      </c>
      <c r="Z51" s="38" t="s">
        <v>271</v>
      </c>
      <c r="AA51" s="38" t="s">
        <v>240</v>
      </c>
      <c r="AB51" s="38" t="s">
        <v>143</v>
      </c>
      <c r="AC51" s="38" t="s">
        <v>185</v>
      </c>
      <c r="AD51" s="38" t="s">
        <v>145</v>
      </c>
      <c r="AE51" s="38" t="s">
        <v>241</v>
      </c>
      <c r="AF51" s="48">
        <v>64.3</v>
      </c>
      <c r="AG51" s="48"/>
      <c r="AH51" s="48">
        <v>6738239.6500000004</v>
      </c>
      <c r="AI51" s="38" t="s">
        <v>272</v>
      </c>
      <c r="AJ51" s="50">
        <f t="shared" si="19"/>
        <v>2702846.5100000016</v>
      </c>
      <c r="AK51" s="50">
        <f t="shared" si="20"/>
        <v>146957.1099999994</v>
      </c>
      <c r="AL51" s="43"/>
      <c r="AM51" s="43"/>
      <c r="AN51" s="43"/>
      <c r="AO51" s="43"/>
      <c r="AP51" s="51" t="s">
        <v>273</v>
      </c>
      <c r="AQ51" s="51" t="s">
        <v>273</v>
      </c>
      <c r="AR51" s="91" t="s">
        <v>128</v>
      </c>
      <c r="AS51" s="51" t="s">
        <v>108</v>
      </c>
      <c r="AT51" s="51"/>
      <c r="AU51" s="51"/>
      <c r="AV51" s="51"/>
      <c r="AW51" s="51"/>
      <c r="AX51" s="51"/>
    </row>
    <row r="52" spans="1:50" s="53" customFormat="1" ht="37.5" hidden="1" customHeight="1" x14ac:dyDescent="0.25">
      <c r="A52" s="36" t="s">
        <v>56</v>
      </c>
      <c r="B52" s="38">
        <v>2012</v>
      </c>
      <c r="C52" s="38" t="s">
        <v>167</v>
      </c>
      <c r="D52" s="92" t="s">
        <v>274</v>
      </c>
      <c r="E52" s="38" t="s">
        <v>59</v>
      </c>
      <c r="F52" s="38" t="s">
        <v>167</v>
      </c>
      <c r="G52" s="90">
        <v>41327</v>
      </c>
      <c r="H52" s="90">
        <v>41543</v>
      </c>
      <c r="I52" s="84"/>
      <c r="J52" s="48">
        <v>6000000</v>
      </c>
      <c r="K52" s="48">
        <v>6000000</v>
      </c>
      <c r="L52" s="69"/>
      <c r="M52" s="69"/>
      <c r="N52" s="48">
        <v>6000000</v>
      </c>
      <c r="O52" s="48">
        <f>1483528.38+4491099.74</f>
        <v>5974628.1200000001</v>
      </c>
      <c r="P52" s="48">
        <f>1483528.38+3491099.73</f>
        <v>4974628.1099999994</v>
      </c>
      <c r="Q52" s="44">
        <f t="shared" si="18"/>
        <v>6000000</v>
      </c>
      <c r="R52" s="44">
        <f t="shared" si="18"/>
        <v>6000000</v>
      </c>
      <c r="S52" s="44">
        <f t="shared" si="11"/>
        <v>6000000</v>
      </c>
      <c r="T52" s="44">
        <f t="shared" si="11"/>
        <v>5974628.1200000001</v>
      </c>
      <c r="U52" s="44">
        <f t="shared" si="12"/>
        <v>4974628.1099999994</v>
      </c>
      <c r="V52" s="44">
        <f t="shared" si="14"/>
        <v>4974628.1099999994</v>
      </c>
      <c r="W52" s="44">
        <f t="shared" si="17"/>
        <v>4974628.1099999994</v>
      </c>
      <c r="X52" s="46">
        <v>1</v>
      </c>
      <c r="Y52" s="46">
        <v>0.97</v>
      </c>
      <c r="Z52" s="38" t="s">
        <v>275</v>
      </c>
      <c r="AA52" s="38" t="s">
        <v>170</v>
      </c>
      <c r="AB52" s="38" t="s">
        <v>171</v>
      </c>
      <c r="AC52" s="38">
        <v>7824885</v>
      </c>
      <c r="AD52" s="38" t="s">
        <v>172</v>
      </c>
      <c r="AE52" s="38" t="s">
        <v>228</v>
      </c>
      <c r="AF52" s="48">
        <v>27.19</v>
      </c>
      <c r="AG52" s="48">
        <v>0</v>
      </c>
      <c r="AH52" s="48">
        <v>3262408.3499999992</v>
      </c>
      <c r="AI52" s="38" t="s">
        <v>229</v>
      </c>
      <c r="AJ52" s="50">
        <f t="shared" si="19"/>
        <v>25371.879999999888</v>
      </c>
      <c r="AK52" s="50">
        <f t="shared" si="20"/>
        <v>1000000.0100000007</v>
      </c>
      <c r="AL52" s="43"/>
      <c r="AM52" s="43"/>
      <c r="AN52" s="43"/>
      <c r="AO52" s="43"/>
      <c r="AP52" s="51" t="s">
        <v>67</v>
      </c>
      <c r="AQ52" s="51" t="s">
        <v>67</v>
      </c>
      <c r="AR52" s="91" t="s">
        <v>128</v>
      </c>
      <c r="AS52" s="51" t="s">
        <v>108</v>
      </c>
      <c r="AT52" s="51"/>
      <c r="AU52" s="51"/>
      <c r="AV52" s="51"/>
      <c r="AW52" s="51"/>
      <c r="AX52" s="51"/>
    </row>
    <row r="53" spans="1:50" s="53" customFormat="1" ht="28.5" hidden="1" customHeight="1" x14ac:dyDescent="0.25">
      <c r="A53" s="36" t="s">
        <v>56</v>
      </c>
      <c r="B53" s="38">
        <v>2012</v>
      </c>
      <c r="C53" s="38" t="s">
        <v>167</v>
      </c>
      <c r="D53" s="92" t="s">
        <v>276</v>
      </c>
      <c r="E53" s="38" t="s">
        <v>59</v>
      </c>
      <c r="F53" s="38" t="s">
        <v>167</v>
      </c>
      <c r="G53" s="90">
        <v>41372</v>
      </c>
      <c r="H53" s="90">
        <v>41461</v>
      </c>
      <c r="I53" s="84"/>
      <c r="J53" s="48">
        <v>4000000</v>
      </c>
      <c r="K53" s="48">
        <v>4000000</v>
      </c>
      <c r="L53" s="69"/>
      <c r="M53" s="69"/>
      <c r="N53" s="48">
        <v>4000000</v>
      </c>
      <c r="O53" s="48">
        <v>3958936</v>
      </c>
      <c r="P53" s="48">
        <v>3958936</v>
      </c>
      <c r="Q53" s="44">
        <f t="shared" si="18"/>
        <v>4000000</v>
      </c>
      <c r="R53" s="44">
        <f t="shared" si="18"/>
        <v>4000000</v>
      </c>
      <c r="S53" s="44">
        <f t="shared" ref="S53:T63" si="21">N53</f>
        <v>4000000</v>
      </c>
      <c r="T53" s="44">
        <f t="shared" si="21"/>
        <v>3958936</v>
      </c>
      <c r="U53" s="44">
        <f t="shared" si="12"/>
        <v>3958936</v>
      </c>
      <c r="V53" s="44">
        <f t="shared" si="14"/>
        <v>3958936</v>
      </c>
      <c r="W53" s="44">
        <f t="shared" si="17"/>
        <v>3958936</v>
      </c>
      <c r="X53" s="46">
        <v>1</v>
      </c>
      <c r="Y53" s="46">
        <v>1</v>
      </c>
      <c r="Z53" s="38" t="s">
        <v>277</v>
      </c>
      <c r="AA53" s="38" t="s">
        <v>170</v>
      </c>
      <c r="AB53" s="38" t="s">
        <v>171</v>
      </c>
      <c r="AC53" s="38" t="s">
        <v>278</v>
      </c>
      <c r="AD53" s="38" t="s">
        <v>279</v>
      </c>
      <c r="AE53" s="38" t="s">
        <v>280</v>
      </c>
      <c r="AF53" s="48">
        <v>597.35</v>
      </c>
      <c r="AG53" s="48">
        <v>0</v>
      </c>
      <c r="AH53" s="48">
        <v>39941.949999999997</v>
      </c>
      <c r="AI53" s="38" t="s">
        <v>281</v>
      </c>
      <c r="AJ53" s="50">
        <f t="shared" si="19"/>
        <v>41064</v>
      </c>
      <c r="AK53" s="50">
        <f t="shared" si="20"/>
        <v>0</v>
      </c>
      <c r="AL53" s="43"/>
      <c r="AM53" s="43"/>
      <c r="AN53" s="43"/>
      <c r="AO53" s="43"/>
      <c r="AP53" s="51" t="s">
        <v>67</v>
      </c>
      <c r="AQ53" s="51" t="s">
        <v>67</v>
      </c>
      <c r="AR53" s="51" t="s">
        <v>68</v>
      </c>
      <c r="AS53" s="51"/>
      <c r="AT53" s="51" t="s">
        <v>69</v>
      </c>
      <c r="AU53" s="51"/>
      <c r="AV53" s="51"/>
      <c r="AW53" s="51"/>
      <c r="AX53" s="51"/>
    </row>
    <row r="54" spans="1:50" s="53" customFormat="1" ht="75" hidden="1" customHeight="1" x14ac:dyDescent="0.25">
      <c r="A54" s="36" t="s">
        <v>56</v>
      </c>
      <c r="B54" s="38">
        <v>2012</v>
      </c>
      <c r="C54" s="38" t="s">
        <v>57</v>
      </c>
      <c r="D54" s="92" t="s">
        <v>282</v>
      </c>
      <c r="E54" s="38" t="s">
        <v>59</v>
      </c>
      <c r="F54" s="38" t="s">
        <v>57</v>
      </c>
      <c r="G54" s="105">
        <v>41316</v>
      </c>
      <c r="H54" s="105">
        <v>41496</v>
      </c>
      <c r="I54" s="84"/>
      <c r="J54" s="48">
        <v>52000000</v>
      </c>
      <c r="K54" s="48">
        <v>52000000</v>
      </c>
      <c r="L54" s="69"/>
      <c r="M54" s="69"/>
      <c r="N54" s="48">
        <v>52000000</v>
      </c>
      <c r="O54" s="48">
        <v>52000000</v>
      </c>
      <c r="P54" s="48">
        <v>51907033.200000003</v>
      </c>
      <c r="Q54" s="44">
        <f t="shared" si="18"/>
        <v>52000000</v>
      </c>
      <c r="R54" s="44">
        <f t="shared" si="18"/>
        <v>52000000</v>
      </c>
      <c r="S54" s="44">
        <f t="shared" si="21"/>
        <v>52000000</v>
      </c>
      <c r="T54" s="44">
        <f t="shared" si="21"/>
        <v>52000000</v>
      </c>
      <c r="U54" s="44">
        <f t="shared" si="12"/>
        <v>51907033.200000003</v>
      </c>
      <c r="V54" s="44">
        <f t="shared" si="14"/>
        <v>51907033.200000003</v>
      </c>
      <c r="W54" s="44">
        <f t="shared" si="17"/>
        <v>51907033.200000003</v>
      </c>
      <c r="X54" s="46">
        <v>1</v>
      </c>
      <c r="Y54" s="46">
        <v>1</v>
      </c>
      <c r="Z54" s="38" t="s">
        <v>283</v>
      </c>
      <c r="AA54" s="38" t="s">
        <v>61</v>
      </c>
      <c r="AB54" s="38" t="s">
        <v>199</v>
      </c>
      <c r="AC54" s="38" t="s">
        <v>245</v>
      </c>
      <c r="AD54" s="38" t="s">
        <v>246</v>
      </c>
      <c r="AE54" s="38" t="s">
        <v>247</v>
      </c>
      <c r="AF54" s="48">
        <v>957424.65999999992</v>
      </c>
      <c r="AG54" s="48">
        <v>774296</v>
      </c>
      <c r="AH54" s="48">
        <v>92966.8</v>
      </c>
      <c r="AI54" s="38" t="s">
        <v>248</v>
      </c>
      <c r="AJ54" s="50">
        <f t="shared" si="19"/>
        <v>0</v>
      </c>
      <c r="AK54" s="50">
        <f t="shared" si="20"/>
        <v>92966.79999999702</v>
      </c>
      <c r="AL54" s="43"/>
      <c r="AM54" s="43"/>
      <c r="AN54" s="43"/>
      <c r="AO54" s="43"/>
      <c r="AP54" s="51" t="s">
        <v>67</v>
      </c>
      <c r="AQ54" s="51" t="s">
        <v>67</v>
      </c>
      <c r="AR54" s="51" t="s">
        <v>68</v>
      </c>
      <c r="AS54" s="51"/>
      <c r="AT54" s="52" t="s">
        <v>69</v>
      </c>
      <c r="AU54" s="52" t="s">
        <v>69</v>
      </c>
      <c r="AV54" s="51"/>
      <c r="AW54" s="51"/>
      <c r="AX54" s="51"/>
    </row>
    <row r="55" spans="1:50" s="53" customFormat="1" ht="73.5" hidden="1" customHeight="1" x14ac:dyDescent="0.25">
      <c r="A55" s="36" t="s">
        <v>56</v>
      </c>
      <c r="B55" s="38">
        <v>2012</v>
      </c>
      <c r="C55" s="38" t="s">
        <v>57</v>
      </c>
      <c r="D55" s="92" t="s">
        <v>284</v>
      </c>
      <c r="E55" s="38" t="s">
        <v>59</v>
      </c>
      <c r="F55" s="38" t="s">
        <v>57</v>
      </c>
      <c r="G55" s="90">
        <v>41316</v>
      </c>
      <c r="H55" s="90">
        <v>41678</v>
      </c>
      <c r="I55" s="84"/>
      <c r="J55" s="48">
        <v>33000000</v>
      </c>
      <c r="K55" s="48">
        <v>33000000</v>
      </c>
      <c r="L55" s="69"/>
      <c r="M55" s="69"/>
      <c r="N55" s="48">
        <v>33000000</v>
      </c>
      <c r="O55" s="48">
        <v>33000000</v>
      </c>
      <c r="P55" s="48">
        <v>33000000</v>
      </c>
      <c r="Q55" s="44">
        <f t="shared" si="18"/>
        <v>33000000</v>
      </c>
      <c r="R55" s="44">
        <f t="shared" si="18"/>
        <v>33000000</v>
      </c>
      <c r="S55" s="44">
        <f t="shared" si="21"/>
        <v>33000000</v>
      </c>
      <c r="T55" s="44">
        <f t="shared" si="21"/>
        <v>33000000</v>
      </c>
      <c r="U55" s="44">
        <f t="shared" si="12"/>
        <v>33000000</v>
      </c>
      <c r="V55" s="44">
        <f t="shared" si="14"/>
        <v>33000000</v>
      </c>
      <c r="W55" s="44">
        <f t="shared" si="17"/>
        <v>33000000</v>
      </c>
      <c r="X55" s="46">
        <v>1</v>
      </c>
      <c r="Y55" s="46">
        <v>1</v>
      </c>
      <c r="Z55" s="38" t="s">
        <v>285</v>
      </c>
      <c r="AA55" s="38" t="s">
        <v>61</v>
      </c>
      <c r="AB55" s="38" t="s">
        <v>199</v>
      </c>
      <c r="AC55" s="38" t="s">
        <v>251</v>
      </c>
      <c r="AD55" s="38" t="s">
        <v>252</v>
      </c>
      <c r="AE55" s="38" t="s">
        <v>253</v>
      </c>
      <c r="AF55" s="48">
        <v>189461.2</v>
      </c>
      <c r="AG55" s="48">
        <v>195631.68</v>
      </c>
      <c r="AH55" s="48">
        <v>0</v>
      </c>
      <c r="AI55" s="38" t="s">
        <v>248</v>
      </c>
      <c r="AJ55" s="50">
        <f t="shared" si="19"/>
        <v>0</v>
      </c>
      <c r="AK55" s="50">
        <f t="shared" si="20"/>
        <v>0</v>
      </c>
      <c r="AL55" s="43"/>
      <c r="AM55" s="43"/>
      <c r="AN55" s="43"/>
      <c r="AO55" s="43"/>
      <c r="AP55" s="51" t="s">
        <v>67</v>
      </c>
      <c r="AQ55" s="51" t="s">
        <v>67</v>
      </c>
      <c r="AR55" s="51" t="s">
        <v>68</v>
      </c>
      <c r="AS55" s="51"/>
      <c r="AT55" s="52" t="s">
        <v>69</v>
      </c>
      <c r="AU55" s="52" t="s">
        <v>69</v>
      </c>
      <c r="AV55" s="51"/>
      <c r="AW55" s="51"/>
      <c r="AX55" s="51"/>
    </row>
    <row r="56" spans="1:50" s="53" customFormat="1" ht="56.25" hidden="1" customHeight="1" x14ac:dyDescent="0.25">
      <c r="A56" s="54" t="s">
        <v>56</v>
      </c>
      <c r="B56" s="55">
        <v>2012</v>
      </c>
      <c r="C56" s="55" t="s">
        <v>87</v>
      </c>
      <c r="D56" s="101" t="s">
        <v>286</v>
      </c>
      <c r="E56" s="55" t="s">
        <v>59</v>
      </c>
      <c r="F56" s="38" t="s">
        <v>287</v>
      </c>
      <c r="G56" s="90">
        <v>41401</v>
      </c>
      <c r="H56" s="90">
        <v>41746</v>
      </c>
      <c r="I56" s="84"/>
      <c r="J56" s="48">
        <v>151378472.69999999</v>
      </c>
      <c r="K56" s="48">
        <f>K57+K58</f>
        <v>151378472.70000002</v>
      </c>
      <c r="L56" s="69"/>
      <c r="M56" s="69"/>
      <c r="N56" s="48">
        <v>151378472.69999999</v>
      </c>
      <c r="O56" s="48">
        <v>146686759.13</v>
      </c>
      <c r="P56" s="48">
        <f>92138313.67+7924376</f>
        <v>100062689.67</v>
      </c>
      <c r="Q56" s="44">
        <f t="shared" si="18"/>
        <v>151378472.69999999</v>
      </c>
      <c r="R56" s="44">
        <f t="shared" si="18"/>
        <v>151378472.70000002</v>
      </c>
      <c r="S56" s="44">
        <f t="shared" si="21"/>
        <v>151378472.69999999</v>
      </c>
      <c r="T56" s="44">
        <f t="shared" si="21"/>
        <v>146686759.13</v>
      </c>
      <c r="U56" s="44">
        <f t="shared" si="12"/>
        <v>100062689.67</v>
      </c>
      <c r="V56" s="44">
        <f>P56</f>
        <v>100062689.67</v>
      </c>
      <c r="W56" s="44">
        <f t="shared" si="17"/>
        <v>100062689.67</v>
      </c>
      <c r="X56" s="46">
        <v>1</v>
      </c>
      <c r="Y56" s="46">
        <v>0.95</v>
      </c>
      <c r="Z56" s="38" t="s">
        <v>288</v>
      </c>
      <c r="AA56" s="38" t="s">
        <v>93</v>
      </c>
      <c r="AB56" s="38" t="s">
        <v>117</v>
      </c>
      <c r="AC56" s="38" t="s">
        <v>289</v>
      </c>
      <c r="AD56" s="38" t="s">
        <v>257</v>
      </c>
      <c r="AE56" s="38" t="s">
        <v>290</v>
      </c>
      <c r="AF56" s="48">
        <v>1799.35</v>
      </c>
      <c r="AG56" s="48">
        <v>0</v>
      </c>
      <c r="AH56" s="48">
        <v>4874897.12</v>
      </c>
      <c r="AI56" s="38" t="s">
        <v>291</v>
      </c>
      <c r="AJ56" s="50">
        <f t="shared" si="19"/>
        <v>4691713.5700000226</v>
      </c>
      <c r="AK56" s="50">
        <f t="shared" si="20"/>
        <v>46624069.459999993</v>
      </c>
      <c r="AL56" s="43"/>
      <c r="AM56" s="43"/>
      <c r="AN56" s="43">
        <f>4691713.57</f>
        <v>4691713.57</v>
      </c>
      <c r="AO56" s="43">
        <v>183267.51</v>
      </c>
      <c r="AP56" s="51" t="s">
        <v>273</v>
      </c>
      <c r="AQ56" s="51" t="s">
        <v>273</v>
      </c>
      <c r="AR56" s="91" t="s">
        <v>128</v>
      </c>
      <c r="AS56" s="51" t="s">
        <v>108</v>
      </c>
      <c r="AT56" s="51"/>
      <c r="AU56" s="51"/>
      <c r="AV56" s="51"/>
      <c r="AW56" s="51"/>
      <c r="AX56" s="51"/>
    </row>
    <row r="57" spans="1:50" s="53" customFormat="1" ht="56.25" hidden="1" customHeight="1" x14ac:dyDescent="0.25">
      <c r="A57" s="54"/>
      <c r="B57" s="106"/>
      <c r="C57" s="55"/>
      <c r="D57" s="101"/>
      <c r="E57" s="55"/>
      <c r="F57" s="38" t="s">
        <v>87</v>
      </c>
      <c r="G57" s="90"/>
      <c r="H57" s="90"/>
      <c r="I57" s="84"/>
      <c r="J57" s="48"/>
      <c r="K57" s="48">
        <f>65378472.7+31451554.54</f>
        <v>96830027.24000001</v>
      </c>
      <c r="L57" s="69"/>
      <c r="M57" s="69"/>
      <c r="N57" s="48">
        <f>65378472.7+31451554.54</f>
        <v>96830027.24000001</v>
      </c>
      <c r="O57" s="48">
        <f>50095412.25+10610085.51+31451554.54</f>
        <v>92157052.299999997</v>
      </c>
      <c r="P57" s="48">
        <f>50095412.25+10591346.88+31451554.54</f>
        <v>92138313.670000002</v>
      </c>
      <c r="Q57" s="44">
        <f t="shared" si="18"/>
        <v>0</v>
      </c>
      <c r="R57" s="44">
        <f t="shared" si="18"/>
        <v>96830027.24000001</v>
      </c>
      <c r="S57" s="44">
        <f t="shared" si="21"/>
        <v>96830027.24000001</v>
      </c>
      <c r="T57" s="44">
        <f t="shared" si="21"/>
        <v>92157052.299999997</v>
      </c>
      <c r="U57" s="44">
        <f t="shared" si="12"/>
        <v>92138313.670000002</v>
      </c>
      <c r="V57" s="44">
        <f>P57</f>
        <v>92138313.670000002</v>
      </c>
      <c r="W57" s="44">
        <f t="shared" si="17"/>
        <v>92138313.670000002</v>
      </c>
      <c r="X57" s="107">
        <v>0.99939999999999996</v>
      </c>
      <c r="Y57" s="107">
        <f>P57/O57</f>
        <v>0.99979666634801867</v>
      </c>
      <c r="Z57" s="38"/>
      <c r="AA57" s="38"/>
      <c r="AB57" s="38"/>
      <c r="AC57" s="38"/>
      <c r="AD57" s="38"/>
      <c r="AE57" s="38"/>
      <c r="AF57" s="48"/>
      <c r="AG57" s="48"/>
      <c r="AH57" s="48"/>
      <c r="AI57" s="38"/>
      <c r="AJ57" s="50"/>
      <c r="AK57" s="50"/>
      <c r="AL57" s="43"/>
      <c r="AM57" s="43"/>
      <c r="AN57" s="43"/>
      <c r="AO57" s="43"/>
      <c r="AP57" s="51"/>
      <c r="AQ57" s="51"/>
      <c r="AR57" s="91"/>
      <c r="AS57" s="51"/>
      <c r="AT57" s="51"/>
      <c r="AU57" s="51"/>
      <c r="AV57" s="51"/>
      <c r="AW57" s="51"/>
      <c r="AX57" s="51"/>
    </row>
    <row r="58" spans="1:50" s="53" customFormat="1" ht="57.75" hidden="1" customHeight="1" x14ac:dyDescent="0.25">
      <c r="A58" s="65"/>
      <c r="B58" s="66"/>
      <c r="C58" s="66"/>
      <c r="D58" s="102"/>
      <c r="E58" s="66"/>
      <c r="F58" s="84" t="s">
        <v>90</v>
      </c>
      <c r="G58" s="108"/>
      <c r="H58" s="108"/>
      <c r="I58" s="84"/>
      <c r="J58" s="69"/>
      <c r="K58" s="69">
        <v>54548445.460000001</v>
      </c>
      <c r="L58" s="69"/>
      <c r="M58" s="69"/>
      <c r="N58" s="69">
        <v>54548445.460000001</v>
      </c>
      <c r="O58" s="69">
        <v>54548445.460000001</v>
      </c>
      <c r="P58" s="48">
        <v>19777923.82</v>
      </c>
      <c r="Q58" s="44">
        <f t="shared" si="18"/>
        <v>0</v>
      </c>
      <c r="R58" s="44">
        <f t="shared" si="18"/>
        <v>54548445.460000001</v>
      </c>
      <c r="S58" s="44">
        <f t="shared" si="21"/>
        <v>54548445.460000001</v>
      </c>
      <c r="T58" s="44">
        <f t="shared" si="21"/>
        <v>54548445.460000001</v>
      </c>
      <c r="U58" s="44">
        <f t="shared" si="12"/>
        <v>19777923.82</v>
      </c>
      <c r="V58" s="44">
        <f>P58</f>
        <v>19777923.82</v>
      </c>
      <c r="W58" s="44">
        <f t="shared" si="17"/>
        <v>19777923.82</v>
      </c>
      <c r="X58" s="83">
        <v>0.63</v>
      </c>
      <c r="Y58" s="107">
        <f>P58/O58</f>
        <v>0.36257538877992435</v>
      </c>
      <c r="Z58" s="84"/>
      <c r="AA58" s="84"/>
      <c r="AB58" s="84"/>
      <c r="AC58" s="84"/>
      <c r="AD58" s="84"/>
      <c r="AE58" s="84"/>
      <c r="AF58" s="69"/>
      <c r="AG58" s="69"/>
      <c r="AH58" s="69"/>
      <c r="AI58" s="84" t="s">
        <v>292</v>
      </c>
      <c r="AJ58" s="84"/>
      <c r="AK58" s="84"/>
      <c r="AL58" s="43"/>
      <c r="AM58" s="43"/>
      <c r="AN58" s="43"/>
      <c r="AO58" s="43"/>
      <c r="AP58" s="85"/>
      <c r="AQ58" s="85"/>
      <c r="AR58" s="51"/>
      <c r="AS58" s="51"/>
      <c r="AT58" s="51"/>
      <c r="AU58" s="51"/>
      <c r="AV58" s="51"/>
      <c r="AW58" s="51"/>
      <c r="AX58" s="51"/>
    </row>
    <row r="59" spans="1:50" s="53" customFormat="1" ht="43.5" hidden="1" customHeight="1" x14ac:dyDescent="0.25">
      <c r="A59" s="36" t="s">
        <v>56</v>
      </c>
      <c r="B59" s="38">
        <v>2012</v>
      </c>
      <c r="C59" s="38" t="s">
        <v>106</v>
      </c>
      <c r="D59" s="92" t="s">
        <v>293</v>
      </c>
      <c r="E59" s="38" t="s">
        <v>89</v>
      </c>
      <c r="F59" s="38" t="s">
        <v>216</v>
      </c>
      <c r="G59" s="90">
        <v>41351</v>
      </c>
      <c r="H59" s="90">
        <v>41362</v>
      </c>
      <c r="I59" s="84"/>
      <c r="J59" s="48">
        <v>20000000</v>
      </c>
      <c r="K59" s="48">
        <v>20000000</v>
      </c>
      <c r="L59" s="69"/>
      <c r="M59" s="69"/>
      <c r="N59" s="48">
        <v>20000000</v>
      </c>
      <c r="O59" s="48">
        <v>17164522.34</v>
      </c>
      <c r="P59" s="48">
        <v>16842611.18</v>
      </c>
      <c r="Q59" s="44">
        <f t="shared" si="18"/>
        <v>20000000</v>
      </c>
      <c r="R59" s="44">
        <f t="shared" si="18"/>
        <v>20000000</v>
      </c>
      <c r="S59" s="44">
        <f t="shared" si="21"/>
        <v>20000000</v>
      </c>
      <c r="T59" s="44">
        <f t="shared" si="21"/>
        <v>17164522.34</v>
      </c>
      <c r="U59" s="44">
        <f t="shared" si="12"/>
        <v>16842611.18</v>
      </c>
      <c r="V59" s="44">
        <f t="shared" si="14"/>
        <v>16842611.18</v>
      </c>
      <c r="W59" s="44">
        <f t="shared" si="17"/>
        <v>16842611.18</v>
      </c>
      <c r="X59" s="46">
        <v>0.98</v>
      </c>
      <c r="Y59" s="46">
        <v>0.98</v>
      </c>
      <c r="Z59" s="38" t="s">
        <v>294</v>
      </c>
      <c r="AA59" s="38" t="s">
        <v>61</v>
      </c>
      <c r="AB59" s="38" t="s">
        <v>295</v>
      </c>
      <c r="AC59" s="38" t="s">
        <v>296</v>
      </c>
      <c r="AD59" s="38" t="s">
        <v>297</v>
      </c>
      <c r="AE59" s="38" t="s">
        <v>298</v>
      </c>
      <c r="AF59" s="48">
        <v>3079.13</v>
      </c>
      <c r="AG59" s="48">
        <v>0</v>
      </c>
      <c r="AH59" s="48">
        <v>3582418.76</v>
      </c>
      <c r="AI59" s="38"/>
      <c r="AJ59" s="50">
        <f t="shared" ref="AJ59:AJ76" si="22">K59-O59</f>
        <v>2835477.66</v>
      </c>
      <c r="AK59" s="50">
        <f t="shared" ref="AK59:AK76" si="23">O59-P59</f>
        <v>321911.16000000015</v>
      </c>
      <c r="AL59" s="43"/>
      <c r="AM59" s="43"/>
      <c r="AN59" s="43"/>
      <c r="AO59" s="43"/>
      <c r="AP59" s="51" t="s">
        <v>122</v>
      </c>
      <c r="AQ59" s="51" t="s">
        <v>122</v>
      </c>
      <c r="AR59" s="91" t="s">
        <v>299</v>
      </c>
      <c r="AS59" s="51" t="s">
        <v>300</v>
      </c>
      <c r="AT59" s="51"/>
      <c r="AU59" s="51"/>
      <c r="AV59" s="51"/>
      <c r="AW59" s="51"/>
      <c r="AX59" s="51"/>
    </row>
    <row r="60" spans="1:50" s="53" customFormat="1" ht="46.5" hidden="1" customHeight="1" x14ac:dyDescent="0.25">
      <c r="A60" s="36" t="s">
        <v>56</v>
      </c>
      <c r="B60" s="38">
        <v>2013</v>
      </c>
      <c r="C60" s="38" t="s">
        <v>87</v>
      </c>
      <c r="D60" s="92" t="s">
        <v>303</v>
      </c>
      <c r="E60" s="38" t="s">
        <v>59</v>
      </c>
      <c r="F60" s="38" t="s">
        <v>90</v>
      </c>
      <c r="G60" s="90">
        <v>41708</v>
      </c>
      <c r="H60" s="90">
        <v>41976</v>
      </c>
      <c r="I60" s="84"/>
      <c r="J60" s="48">
        <v>70000000</v>
      </c>
      <c r="K60" s="41">
        <v>70000000</v>
      </c>
      <c r="L60" s="69"/>
      <c r="M60" s="69"/>
      <c r="N60" s="48">
        <v>70000000</v>
      </c>
      <c r="O60" s="41">
        <v>70000000</v>
      </c>
      <c r="P60" s="48">
        <v>69885523.469999999</v>
      </c>
      <c r="Q60" s="44">
        <f>J60</f>
        <v>70000000</v>
      </c>
      <c r="R60" s="44">
        <f t="shared" ref="R60:R61" si="24">K60</f>
        <v>70000000</v>
      </c>
      <c r="S60" s="44">
        <f>N60</f>
        <v>70000000</v>
      </c>
      <c r="T60" s="44">
        <f t="shared" si="21"/>
        <v>70000000</v>
      </c>
      <c r="U60" s="44">
        <f>V60</f>
        <v>69885523.469999999</v>
      </c>
      <c r="V60" s="44">
        <f t="shared" si="14"/>
        <v>69885523.469999999</v>
      </c>
      <c r="W60" s="43">
        <f>V60</f>
        <v>69885523.469999999</v>
      </c>
      <c r="X60" s="46">
        <v>1</v>
      </c>
      <c r="Y60" s="46">
        <f>V60/O60</f>
        <v>0.99836462100000001</v>
      </c>
      <c r="Z60" s="38" t="s">
        <v>304</v>
      </c>
      <c r="AA60" s="38" t="s">
        <v>93</v>
      </c>
      <c r="AB60" s="38" t="s">
        <v>305</v>
      </c>
      <c r="AC60" s="109" t="s">
        <v>306</v>
      </c>
      <c r="AD60" s="38" t="s">
        <v>307</v>
      </c>
      <c r="AE60" s="38" t="s">
        <v>308</v>
      </c>
      <c r="AF60" s="110">
        <v>1565073.55</v>
      </c>
      <c r="AG60" s="110"/>
      <c r="AH60" s="110">
        <v>1733084.02</v>
      </c>
      <c r="AI60" s="37" t="s">
        <v>309</v>
      </c>
      <c r="AJ60" s="50">
        <f t="shared" si="22"/>
        <v>0</v>
      </c>
      <c r="AK60" s="50">
        <f t="shared" si="23"/>
        <v>114476.53000000119</v>
      </c>
      <c r="AL60" s="43"/>
      <c r="AM60" s="43"/>
      <c r="AN60" s="43">
        <f>AK60</f>
        <v>114476.53000000119</v>
      </c>
      <c r="AO60" s="43">
        <v>1560178.85</v>
      </c>
      <c r="AP60" s="51" t="s">
        <v>67</v>
      </c>
      <c r="AQ60" s="51" t="s">
        <v>67</v>
      </c>
      <c r="AR60" s="91" t="s">
        <v>128</v>
      </c>
      <c r="AS60" s="51" t="s">
        <v>108</v>
      </c>
      <c r="AT60" s="51"/>
      <c r="AU60" s="51"/>
      <c r="AV60" s="51"/>
      <c r="AW60" s="51"/>
      <c r="AX60" s="51"/>
    </row>
    <row r="61" spans="1:50" s="53" customFormat="1" ht="35.25" hidden="1" customHeight="1" x14ac:dyDescent="0.25">
      <c r="A61" s="36" t="s">
        <v>56</v>
      </c>
      <c r="B61" s="38">
        <v>2013</v>
      </c>
      <c r="C61" s="38" t="s">
        <v>57</v>
      </c>
      <c r="D61" s="92" t="s">
        <v>310</v>
      </c>
      <c r="E61" s="38" t="s">
        <v>59</v>
      </c>
      <c r="F61" s="38" t="s">
        <v>57</v>
      </c>
      <c r="G61" s="90">
        <v>41548</v>
      </c>
      <c r="H61" s="90">
        <v>41730</v>
      </c>
      <c r="I61" s="84"/>
      <c r="J61" s="48">
        <v>131900000</v>
      </c>
      <c r="K61" s="48">
        <v>131900000</v>
      </c>
      <c r="L61" s="69"/>
      <c r="M61" s="69"/>
      <c r="N61" s="48">
        <v>131900000</v>
      </c>
      <c r="O61" s="48">
        <v>123831710</v>
      </c>
      <c r="P61" s="48">
        <v>112067691.54000001</v>
      </c>
      <c r="Q61" s="43">
        <f>J61</f>
        <v>131900000</v>
      </c>
      <c r="R61" s="44">
        <f t="shared" si="24"/>
        <v>131900000</v>
      </c>
      <c r="S61" s="43">
        <f>N61</f>
        <v>131900000</v>
      </c>
      <c r="T61" s="43">
        <f t="shared" si="21"/>
        <v>123831710</v>
      </c>
      <c r="U61" s="44">
        <f>V61</f>
        <v>112067691.54000001</v>
      </c>
      <c r="V61" s="44">
        <f t="shared" si="14"/>
        <v>112067691.54000001</v>
      </c>
      <c r="W61" s="43">
        <f>V61</f>
        <v>112067691.54000001</v>
      </c>
      <c r="X61" s="111">
        <v>1</v>
      </c>
      <c r="Y61" s="111">
        <v>0.98</v>
      </c>
      <c r="Z61" s="38" t="s">
        <v>311</v>
      </c>
      <c r="AA61" s="38" t="s">
        <v>57</v>
      </c>
      <c r="AB61" s="38" t="s">
        <v>312</v>
      </c>
      <c r="AC61" s="38" t="s">
        <v>313</v>
      </c>
      <c r="AD61" s="38" t="s">
        <v>314</v>
      </c>
      <c r="AE61" s="38" t="s">
        <v>315</v>
      </c>
      <c r="AF61" s="48">
        <v>1517789.47</v>
      </c>
      <c r="AG61" s="48">
        <v>0</v>
      </c>
      <c r="AH61" s="48">
        <v>9594933.8300000001</v>
      </c>
      <c r="AI61" s="38" t="s">
        <v>316</v>
      </c>
      <c r="AJ61" s="50">
        <f t="shared" si="22"/>
        <v>8068290</v>
      </c>
      <c r="AK61" s="50">
        <f t="shared" si="23"/>
        <v>11764018.459999993</v>
      </c>
      <c r="AL61" s="43"/>
      <c r="AM61" s="43"/>
      <c r="AN61" s="43">
        <v>3699921.71</v>
      </c>
      <c r="AO61" s="43">
        <v>484752.28</v>
      </c>
      <c r="AP61" s="51" t="s">
        <v>67</v>
      </c>
      <c r="AQ61" s="51" t="s">
        <v>67</v>
      </c>
      <c r="AR61" s="91" t="s">
        <v>128</v>
      </c>
      <c r="AS61" s="51" t="s">
        <v>108</v>
      </c>
      <c r="AT61" s="51"/>
      <c r="AU61" s="51"/>
      <c r="AV61" s="51"/>
      <c r="AW61" s="51"/>
      <c r="AX61" s="51"/>
    </row>
    <row r="62" spans="1:50" s="53" customFormat="1" ht="90" hidden="1" customHeight="1" x14ac:dyDescent="0.25">
      <c r="A62" s="38" t="s">
        <v>56</v>
      </c>
      <c r="B62" s="38">
        <v>2013</v>
      </c>
      <c r="C62" s="38" t="s">
        <v>106</v>
      </c>
      <c r="D62" s="92" t="s">
        <v>317</v>
      </c>
      <c r="E62" s="38"/>
      <c r="F62" s="38"/>
      <c r="G62" s="38"/>
      <c r="H62" s="38"/>
      <c r="I62" s="112"/>
      <c r="J62" s="48"/>
      <c r="K62" s="48"/>
      <c r="L62" s="113"/>
      <c r="M62" s="113"/>
      <c r="N62" s="48"/>
      <c r="O62" s="48"/>
      <c r="P62" s="48"/>
      <c r="Q62" s="48"/>
      <c r="R62" s="44"/>
      <c r="S62" s="44"/>
      <c r="T62" s="46"/>
      <c r="U62" s="46"/>
      <c r="V62" s="44"/>
      <c r="W62" s="36"/>
      <c r="X62" s="36"/>
      <c r="Y62" s="36" t="s">
        <v>318</v>
      </c>
      <c r="Z62" s="38"/>
      <c r="AA62" s="38"/>
      <c r="AB62" s="38" t="s">
        <v>305</v>
      </c>
      <c r="AC62" s="38">
        <v>195058287</v>
      </c>
      <c r="AD62" s="38" t="s">
        <v>319</v>
      </c>
      <c r="AE62" s="94">
        <v>1.22250019505828E+16</v>
      </c>
      <c r="AF62" s="48"/>
      <c r="AG62" s="48"/>
      <c r="AH62" s="48">
        <v>19302310.440000001</v>
      </c>
      <c r="AI62" s="38"/>
      <c r="AJ62" s="50">
        <f t="shared" si="22"/>
        <v>0</v>
      </c>
      <c r="AK62" s="50">
        <f t="shared" si="23"/>
        <v>0</v>
      </c>
      <c r="AL62" s="43"/>
      <c r="AM62" s="43"/>
      <c r="AN62" s="43"/>
      <c r="AO62" s="43"/>
      <c r="AP62" s="85"/>
      <c r="AQ62" s="51"/>
      <c r="AR62" s="51"/>
      <c r="AS62" s="51"/>
      <c r="AT62" s="51"/>
      <c r="AU62" s="51"/>
      <c r="AV62" s="51"/>
      <c r="AW62" s="51"/>
      <c r="AX62" s="51"/>
    </row>
    <row r="63" spans="1:50" s="53" customFormat="1" ht="91.5" hidden="1" customHeight="1" x14ac:dyDescent="0.25">
      <c r="A63" s="36" t="s">
        <v>56</v>
      </c>
      <c r="B63" s="38">
        <v>2013</v>
      </c>
      <c r="C63" s="38" t="s">
        <v>106</v>
      </c>
      <c r="D63" s="92" t="s">
        <v>320</v>
      </c>
      <c r="E63" s="38" t="s">
        <v>89</v>
      </c>
      <c r="F63" s="38" t="s">
        <v>90</v>
      </c>
      <c r="G63" s="90">
        <v>41653</v>
      </c>
      <c r="H63" s="90">
        <v>41838</v>
      </c>
      <c r="I63" s="86" t="s">
        <v>91</v>
      </c>
      <c r="J63" s="48">
        <v>8335000</v>
      </c>
      <c r="K63" s="48">
        <v>8335000</v>
      </c>
      <c r="L63" s="69"/>
      <c r="M63" s="69"/>
      <c r="N63" s="48">
        <v>8335000</v>
      </c>
      <c r="O63" s="48">
        <v>6342970.7200000007</v>
      </c>
      <c r="P63" s="48">
        <v>6312099.3600000003</v>
      </c>
      <c r="Q63" s="43">
        <f t="shared" ref="Q63:R82" si="25">J63</f>
        <v>8335000</v>
      </c>
      <c r="R63" s="44">
        <f t="shared" si="25"/>
        <v>8335000</v>
      </c>
      <c r="S63" s="44">
        <f t="shared" ref="S63:S83" si="26">R63</f>
        <v>8335000</v>
      </c>
      <c r="T63" s="43">
        <f t="shared" ref="T63:T75" si="27">O63</f>
        <v>6342970.7200000007</v>
      </c>
      <c r="U63" s="44">
        <f t="shared" ref="U63:U76" si="28">V63</f>
        <v>6312099.3600000003</v>
      </c>
      <c r="V63" s="44">
        <f t="shared" ref="V63:V76" si="29">P63</f>
        <v>6312099.3600000003</v>
      </c>
      <c r="W63" s="43">
        <f t="shared" ref="W63:W76" si="30">V63</f>
        <v>6312099.3600000003</v>
      </c>
      <c r="X63" s="111">
        <v>1</v>
      </c>
      <c r="Y63" s="111">
        <f>V63/O63</f>
        <v>0.99513298084402946</v>
      </c>
      <c r="Z63" s="38" t="s">
        <v>321</v>
      </c>
      <c r="AA63" s="38" t="s">
        <v>93</v>
      </c>
      <c r="AB63" s="38" t="s">
        <v>305</v>
      </c>
      <c r="AC63" s="109" t="s">
        <v>322</v>
      </c>
      <c r="AD63" s="38" t="s">
        <v>323</v>
      </c>
      <c r="AE63" s="38" t="s">
        <v>324</v>
      </c>
      <c r="AF63" s="62">
        <v>644836.16</v>
      </c>
      <c r="AG63" s="62">
        <v>0</v>
      </c>
      <c r="AH63" s="62">
        <v>6845302.7300000004</v>
      </c>
      <c r="AI63" s="37" t="s">
        <v>309</v>
      </c>
      <c r="AJ63" s="50">
        <f t="shared" si="22"/>
        <v>1992029.2799999993</v>
      </c>
      <c r="AK63" s="50">
        <f t="shared" si="23"/>
        <v>30871.360000000335</v>
      </c>
      <c r="AL63" s="43"/>
      <c r="AM63" s="43"/>
      <c r="AN63" s="43">
        <v>2022900.64</v>
      </c>
      <c r="AO63" s="114">
        <v>75974.05</v>
      </c>
      <c r="AP63" s="51" t="s">
        <v>67</v>
      </c>
      <c r="AQ63" s="51" t="s">
        <v>67</v>
      </c>
      <c r="AR63" s="91" t="s">
        <v>128</v>
      </c>
      <c r="AS63" s="51" t="s">
        <v>108</v>
      </c>
      <c r="AT63" s="51"/>
      <c r="AU63" s="51"/>
      <c r="AV63" s="51"/>
      <c r="AW63" s="51"/>
      <c r="AX63" s="51"/>
    </row>
    <row r="64" spans="1:50" s="53" customFormat="1" ht="29.25" hidden="1" customHeight="1" x14ac:dyDescent="0.25">
      <c r="A64" s="36" t="s">
        <v>56</v>
      </c>
      <c r="B64" s="38">
        <v>2013</v>
      </c>
      <c r="C64" s="38" t="s">
        <v>87</v>
      </c>
      <c r="D64" s="92" t="s">
        <v>325</v>
      </c>
      <c r="E64" s="38" t="s">
        <v>89</v>
      </c>
      <c r="F64" s="38" t="s">
        <v>90</v>
      </c>
      <c r="G64" s="90">
        <v>41659</v>
      </c>
      <c r="H64" s="90">
        <v>41838</v>
      </c>
      <c r="I64" s="86" t="s">
        <v>91</v>
      </c>
      <c r="J64" s="48">
        <v>2000000</v>
      </c>
      <c r="K64" s="48">
        <v>2000000</v>
      </c>
      <c r="L64" s="69"/>
      <c r="M64" s="69"/>
      <c r="N64" s="48">
        <v>2000000</v>
      </c>
      <c r="O64" s="48">
        <v>1724422.48</v>
      </c>
      <c r="P64" s="48">
        <v>1189890.96</v>
      </c>
      <c r="Q64" s="43">
        <f t="shared" si="25"/>
        <v>2000000</v>
      </c>
      <c r="R64" s="44">
        <f t="shared" si="25"/>
        <v>2000000</v>
      </c>
      <c r="S64" s="44">
        <f t="shared" si="26"/>
        <v>2000000</v>
      </c>
      <c r="T64" s="43">
        <f t="shared" si="27"/>
        <v>1724422.48</v>
      </c>
      <c r="U64" s="44">
        <f t="shared" si="28"/>
        <v>1189890.96</v>
      </c>
      <c r="V64" s="44">
        <f t="shared" si="29"/>
        <v>1189890.96</v>
      </c>
      <c r="W64" s="43">
        <f t="shared" si="30"/>
        <v>1189890.96</v>
      </c>
      <c r="X64" s="111">
        <v>1</v>
      </c>
      <c r="Y64" s="111">
        <f>V64/O64</f>
        <v>0.69002287652849437</v>
      </c>
      <c r="Z64" s="38" t="s">
        <v>326</v>
      </c>
      <c r="AA64" s="38" t="s">
        <v>93</v>
      </c>
      <c r="AB64" s="38" t="s">
        <v>305</v>
      </c>
      <c r="AC64" s="109" t="s">
        <v>322</v>
      </c>
      <c r="AD64" s="38" t="s">
        <v>323</v>
      </c>
      <c r="AE64" s="38" t="s">
        <v>324</v>
      </c>
      <c r="AF64" s="62"/>
      <c r="AG64" s="62"/>
      <c r="AH64" s="62"/>
      <c r="AI64" s="37" t="s">
        <v>309</v>
      </c>
      <c r="AJ64" s="50">
        <f t="shared" si="22"/>
        <v>275577.52</v>
      </c>
      <c r="AK64" s="50">
        <f t="shared" si="23"/>
        <v>534531.52</v>
      </c>
      <c r="AL64" s="43"/>
      <c r="AM64" s="43"/>
      <c r="AN64" s="43">
        <v>810109.04</v>
      </c>
      <c r="AO64" s="115"/>
      <c r="AP64" s="51" t="s">
        <v>67</v>
      </c>
      <c r="AQ64" s="51" t="s">
        <v>67</v>
      </c>
      <c r="AR64" s="91" t="s">
        <v>128</v>
      </c>
      <c r="AS64" s="51" t="s">
        <v>108</v>
      </c>
      <c r="AT64" s="51"/>
      <c r="AU64" s="51"/>
      <c r="AV64" s="51"/>
      <c r="AW64" s="51"/>
      <c r="AX64" s="51"/>
    </row>
    <row r="65" spans="1:50" s="53" customFormat="1" ht="77.25" hidden="1" customHeight="1" x14ac:dyDescent="0.25">
      <c r="A65" s="36" t="s">
        <v>56</v>
      </c>
      <c r="B65" s="38">
        <v>2013</v>
      </c>
      <c r="C65" s="38" t="s">
        <v>327</v>
      </c>
      <c r="D65" s="92" t="s">
        <v>328</v>
      </c>
      <c r="E65" s="38" t="s">
        <v>89</v>
      </c>
      <c r="F65" s="38" t="s">
        <v>90</v>
      </c>
      <c r="G65" s="90">
        <v>41653</v>
      </c>
      <c r="H65" s="90">
        <v>41838</v>
      </c>
      <c r="I65" s="86" t="s">
        <v>91</v>
      </c>
      <c r="J65" s="48">
        <v>5200000</v>
      </c>
      <c r="K65" s="48">
        <v>5200000</v>
      </c>
      <c r="L65" s="69"/>
      <c r="M65" s="69"/>
      <c r="N65" s="48">
        <v>5200000</v>
      </c>
      <c r="O65" s="48">
        <v>4746265.88</v>
      </c>
      <c r="P65" s="48">
        <v>4668518.0599999996</v>
      </c>
      <c r="Q65" s="43">
        <f t="shared" si="25"/>
        <v>5200000</v>
      </c>
      <c r="R65" s="44">
        <f t="shared" si="25"/>
        <v>5200000</v>
      </c>
      <c r="S65" s="44">
        <f t="shared" si="26"/>
        <v>5200000</v>
      </c>
      <c r="T65" s="43">
        <f t="shared" si="27"/>
        <v>4746265.88</v>
      </c>
      <c r="U65" s="44">
        <f t="shared" si="28"/>
        <v>4668518.0599999996</v>
      </c>
      <c r="V65" s="44">
        <f t="shared" si="29"/>
        <v>4668518.0599999996</v>
      </c>
      <c r="W65" s="43">
        <f t="shared" si="30"/>
        <v>4668518.0599999996</v>
      </c>
      <c r="X65" s="111">
        <v>1</v>
      </c>
      <c r="Y65" s="111">
        <f>V65/O65</f>
        <v>0.98361916041669362</v>
      </c>
      <c r="Z65" s="38" t="s">
        <v>329</v>
      </c>
      <c r="AA65" s="38" t="s">
        <v>73</v>
      </c>
      <c r="AB65" s="38" t="s">
        <v>305</v>
      </c>
      <c r="AC65" s="109" t="s">
        <v>322</v>
      </c>
      <c r="AD65" s="38" t="s">
        <v>323</v>
      </c>
      <c r="AE65" s="38" t="s">
        <v>324</v>
      </c>
      <c r="AF65" s="62"/>
      <c r="AG65" s="62"/>
      <c r="AH65" s="62"/>
      <c r="AI65" s="37" t="s">
        <v>309</v>
      </c>
      <c r="AJ65" s="50">
        <f t="shared" si="22"/>
        <v>453734.12000000011</v>
      </c>
      <c r="AK65" s="50">
        <f t="shared" si="23"/>
        <v>77747.820000000298</v>
      </c>
      <c r="AL65" s="43"/>
      <c r="AM65" s="43"/>
      <c r="AN65" s="43">
        <v>531481.94000000041</v>
      </c>
      <c r="AO65" s="115"/>
      <c r="AP65" s="51" t="s">
        <v>67</v>
      </c>
      <c r="AQ65" s="51" t="s">
        <v>67</v>
      </c>
      <c r="AR65" s="91" t="s">
        <v>128</v>
      </c>
      <c r="AS65" s="51" t="s">
        <v>108</v>
      </c>
      <c r="AT65" s="51"/>
      <c r="AU65" s="51"/>
      <c r="AV65" s="51"/>
      <c r="AW65" s="51"/>
      <c r="AX65" s="51"/>
    </row>
    <row r="66" spans="1:50" s="53" customFormat="1" ht="45" hidden="1" customHeight="1" x14ac:dyDescent="0.25">
      <c r="A66" s="36" t="s">
        <v>56</v>
      </c>
      <c r="B66" s="38">
        <v>2013</v>
      </c>
      <c r="C66" s="38" t="s">
        <v>57</v>
      </c>
      <c r="D66" s="92" t="s">
        <v>330</v>
      </c>
      <c r="E66" s="38" t="s">
        <v>89</v>
      </c>
      <c r="F66" s="38" t="s">
        <v>90</v>
      </c>
      <c r="G66" s="90">
        <v>41659</v>
      </c>
      <c r="H66" s="90">
        <v>41808</v>
      </c>
      <c r="I66" s="86" t="s">
        <v>91</v>
      </c>
      <c r="J66" s="48">
        <v>2200000</v>
      </c>
      <c r="K66" s="48">
        <v>2200000</v>
      </c>
      <c r="L66" s="69"/>
      <c r="M66" s="69"/>
      <c r="N66" s="48">
        <v>2200000</v>
      </c>
      <c r="O66" s="48">
        <v>1307022.52</v>
      </c>
      <c r="P66" s="48">
        <v>1278398.8700000001</v>
      </c>
      <c r="Q66" s="43">
        <f t="shared" si="25"/>
        <v>2200000</v>
      </c>
      <c r="R66" s="44">
        <f t="shared" si="25"/>
        <v>2200000</v>
      </c>
      <c r="S66" s="44">
        <f t="shared" si="26"/>
        <v>2200000</v>
      </c>
      <c r="T66" s="43">
        <f t="shared" si="27"/>
        <v>1307022.52</v>
      </c>
      <c r="U66" s="44">
        <f t="shared" si="28"/>
        <v>1278398.8700000001</v>
      </c>
      <c r="V66" s="44">
        <f t="shared" si="29"/>
        <v>1278398.8700000001</v>
      </c>
      <c r="W66" s="43">
        <f t="shared" si="30"/>
        <v>1278398.8700000001</v>
      </c>
      <c r="X66" s="111">
        <v>1</v>
      </c>
      <c r="Y66" s="111">
        <v>0.97</v>
      </c>
      <c r="Z66" s="38" t="s">
        <v>331</v>
      </c>
      <c r="AA66" s="38" t="s">
        <v>61</v>
      </c>
      <c r="AB66" s="38" t="s">
        <v>305</v>
      </c>
      <c r="AC66" s="109" t="s">
        <v>322</v>
      </c>
      <c r="AD66" s="38" t="s">
        <v>323</v>
      </c>
      <c r="AE66" s="38" t="s">
        <v>324</v>
      </c>
      <c r="AF66" s="62"/>
      <c r="AG66" s="62"/>
      <c r="AH66" s="62"/>
      <c r="AI66" s="37" t="s">
        <v>309</v>
      </c>
      <c r="AJ66" s="50">
        <f t="shared" si="22"/>
        <v>892977.48</v>
      </c>
      <c r="AK66" s="50">
        <f t="shared" si="23"/>
        <v>28623.649999999907</v>
      </c>
      <c r="AL66" s="43"/>
      <c r="AM66" s="43"/>
      <c r="AN66" s="43">
        <v>921601.12999999989</v>
      </c>
      <c r="AO66" s="116"/>
      <c r="AP66" s="51" t="s">
        <v>67</v>
      </c>
      <c r="AQ66" s="51" t="s">
        <v>67</v>
      </c>
      <c r="AR66" s="91" t="s">
        <v>128</v>
      </c>
      <c r="AS66" s="51" t="s">
        <v>108</v>
      </c>
      <c r="AT66" s="51"/>
      <c r="AU66" s="51"/>
      <c r="AV66" s="51"/>
      <c r="AW66" s="51"/>
      <c r="AX66" s="51"/>
    </row>
    <row r="67" spans="1:50" s="53" customFormat="1" ht="48.75" hidden="1" customHeight="1" x14ac:dyDescent="0.25">
      <c r="A67" s="36" t="s">
        <v>56</v>
      </c>
      <c r="B67" s="38">
        <v>2013</v>
      </c>
      <c r="C67" s="38" t="s">
        <v>57</v>
      </c>
      <c r="D67" s="92" t="s">
        <v>332</v>
      </c>
      <c r="E67" s="38" t="s">
        <v>89</v>
      </c>
      <c r="F67" s="38" t="s">
        <v>90</v>
      </c>
      <c r="G67" s="103">
        <v>41609</v>
      </c>
      <c r="H67" s="103">
        <v>41760</v>
      </c>
      <c r="I67" s="86" t="s">
        <v>91</v>
      </c>
      <c r="J67" s="48">
        <v>1900000</v>
      </c>
      <c r="K67" s="48">
        <v>1900000</v>
      </c>
      <c r="L67" s="69"/>
      <c r="M67" s="69"/>
      <c r="N67" s="48">
        <v>1900000</v>
      </c>
      <c r="O67" s="48">
        <v>0</v>
      </c>
      <c r="P67" s="48">
        <v>0</v>
      </c>
      <c r="Q67" s="43">
        <f t="shared" si="25"/>
        <v>1900000</v>
      </c>
      <c r="R67" s="44">
        <f t="shared" si="25"/>
        <v>1900000</v>
      </c>
      <c r="S67" s="44">
        <f t="shared" si="26"/>
        <v>1900000</v>
      </c>
      <c r="T67" s="43">
        <v>0</v>
      </c>
      <c r="U67" s="44">
        <v>0</v>
      </c>
      <c r="V67" s="44">
        <f t="shared" si="29"/>
        <v>0</v>
      </c>
      <c r="W67" s="43">
        <f t="shared" si="30"/>
        <v>0</v>
      </c>
      <c r="X67" s="111" t="s">
        <v>333</v>
      </c>
      <c r="Y67" s="111">
        <v>0</v>
      </c>
      <c r="Z67" s="38" t="s">
        <v>334</v>
      </c>
      <c r="AA67" s="38" t="s">
        <v>61</v>
      </c>
      <c r="AB67" s="38"/>
      <c r="AC67" s="109" t="s">
        <v>322</v>
      </c>
      <c r="AD67" s="38"/>
      <c r="AE67" s="38"/>
      <c r="AF67" s="48"/>
      <c r="AG67" s="48"/>
      <c r="AH67" s="48"/>
      <c r="AI67" s="92" t="s">
        <v>335</v>
      </c>
      <c r="AJ67" s="50">
        <f t="shared" si="22"/>
        <v>1900000</v>
      </c>
      <c r="AK67" s="50">
        <f t="shared" si="23"/>
        <v>0</v>
      </c>
      <c r="AL67" s="43"/>
      <c r="AM67" s="43"/>
      <c r="AN67" s="43">
        <v>1900000</v>
      </c>
      <c r="AO67" s="43"/>
      <c r="AP67" s="51" t="s">
        <v>302</v>
      </c>
      <c r="AQ67" s="51" t="s">
        <v>302</v>
      </c>
      <c r="AR67" s="51"/>
      <c r="AS67" s="51"/>
      <c r="AT67" s="51"/>
      <c r="AU67" s="51"/>
      <c r="AV67" s="51"/>
      <c r="AW67" s="51"/>
      <c r="AX67" s="51"/>
    </row>
    <row r="68" spans="1:50" s="53" customFormat="1" ht="45" hidden="1" customHeight="1" x14ac:dyDescent="0.25">
      <c r="A68" s="36" t="s">
        <v>56</v>
      </c>
      <c r="B68" s="38">
        <v>2013</v>
      </c>
      <c r="C68" s="38" t="s">
        <v>57</v>
      </c>
      <c r="D68" s="92" t="s">
        <v>336</v>
      </c>
      <c r="E68" s="38" t="s">
        <v>59</v>
      </c>
      <c r="F68" s="38" t="s">
        <v>57</v>
      </c>
      <c r="G68" s="103">
        <v>41659</v>
      </c>
      <c r="H68" s="103">
        <v>41839</v>
      </c>
      <c r="I68" s="84"/>
      <c r="J68" s="48">
        <v>6300000</v>
      </c>
      <c r="K68" s="48">
        <v>6300000</v>
      </c>
      <c r="L68" s="69"/>
      <c r="M68" s="69"/>
      <c r="N68" s="48">
        <v>6300000</v>
      </c>
      <c r="O68" s="48">
        <v>6119433</v>
      </c>
      <c r="P68" s="48">
        <v>4222850.88</v>
      </c>
      <c r="Q68" s="43">
        <f t="shared" si="25"/>
        <v>6300000</v>
      </c>
      <c r="R68" s="44">
        <f t="shared" si="25"/>
        <v>6300000</v>
      </c>
      <c r="S68" s="44">
        <f t="shared" si="26"/>
        <v>6300000</v>
      </c>
      <c r="T68" s="43">
        <f t="shared" si="27"/>
        <v>6119433</v>
      </c>
      <c r="U68" s="44">
        <f t="shared" si="28"/>
        <v>4222850.88</v>
      </c>
      <c r="V68" s="44">
        <f t="shared" si="29"/>
        <v>4222850.88</v>
      </c>
      <c r="W68" s="43">
        <f t="shared" si="30"/>
        <v>4222850.88</v>
      </c>
      <c r="X68" s="111">
        <v>0.69</v>
      </c>
      <c r="Y68" s="111">
        <v>0.69</v>
      </c>
      <c r="Z68" s="38" t="s">
        <v>337</v>
      </c>
      <c r="AA68" s="38" t="s">
        <v>61</v>
      </c>
      <c r="AB68" s="38" t="s">
        <v>312</v>
      </c>
      <c r="AC68" s="38" t="s">
        <v>338</v>
      </c>
      <c r="AD68" s="38" t="s">
        <v>219</v>
      </c>
      <c r="AE68" s="38" t="s">
        <v>338</v>
      </c>
      <c r="AF68" s="48">
        <v>124467.1</v>
      </c>
      <c r="AG68" s="48">
        <v>0</v>
      </c>
      <c r="AH68" s="48">
        <v>1339202.97</v>
      </c>
      <c r="AI68" s="38" t="s">
        <v>339</v>
      </c>
      <c r="AJ68" s="50">
        <f t="shared" si="22"/>
        <v>180567</v>
      </c>
      <c r="AK68" s="50">
        <f t="shared" si="23"/>
        <v>1896582.12</v>
      </c>
      <c r="AL68" s="43"/>
      <c r="AM68" s="43"/>
      <c r="AN68" s="43"/>
      <c r="AO68" s="43"/>
      <c r="AP68" s="51" t="s">
        <v>122</v>
      </c>
      <c r="AQ68" s="51" t="s">
        <v>122</v>
      </c>
      <c r="AR68" s="51" t="s">
        <v>340</v>
      </c>
      <c r="AS68" s="51" t="s">
        <v>108</v>
      </c>
      <c r="AT68" s="51"/>
      <c r="AU68" s="51"/>
      <c r="AV68" s="51"/>
      <c r="AW68" s="51"/>
      <c r="AX68" s="51"/>
    </row>
    <row r="69" spans="1:50" s="53" customFormat="1" ht="36" hidden="1" customHeight="1" x14ac:dyDescent="0.25">
      <c r="A69" s="36" t="s">
        <v>56</v>
      </c>
      <c r="B69" s="38">
        <v>2013</v>
      </c>
      <c r="C69" s="38" t="s">
        <v>70</v>
      </c>
      <c r="D69" s="92" t="s">
        <v>341</v>
      </c>
      <c r="E69" s="38" t="s">
        <v>59</v>
      </c>
      <c r="F69" s="38" t="s">
        <v>70</v>
      </c>
      <c r="G69" s="90">
        <v>41654</v>
      </c>
      <c r="H69" s="90">
        <v>41987</v>
      </c>
      <c r="I69" s="84"/>
      <c r="J69" s="48">
        <v>3385690</v>
      </c>
      <c r="K69" s="48">
        <v>3385690</v>
      </c>
      <c r="L69" s="69"/>
      <c r="M69" s="69"/>
      <c r="N69" s="48">
        <v>3385690</v>
      </c>
      <c r="O69" s="48">
        <v>3163991.15</v>
      </c>
      <c r="P69" s="48">
        <v>3018967.25</v>
      </c>
      <c r="Q69" s="43">
        <f t="shared" si="25"/>
        <v>3385690</v>
      </c>
      <c r="R69" s="44">
        <f t="shared" si="25"/>
        <v>3385690</v>
      </c>
      <c r="S69" s="44">
        <f t="shared" si="26"/>
        <v>3385690</v>
      </c>
      <c r="T69" s="43">
        <f t="shared" si="27"/>
        <v>3163991.15</v>
      </c>
      <c r="U69" s="44">
        <f t="shared" si="28"/>
        <v>3018967.25</v>
      </c>
      <c r="V69" s="44">
        <f t="shared" si="29"/>
        <v>3018967.25</v>
      </c>
      <c r="W69" s="43">
        <f t="shared" si="30"/>
        <v>3018967.25</v>
      </c>
      <c r="X69" s="111">
        <v>1</v>
      </c>
      <c r="Y69" s="111">
        <v>0.86870000000000003</v>
      </c>
      <c r="Z69" s="38" t="s">
        <v>342</v>
      </c>
      <c r="AA69" s="38" t="s">
        <v>73</v>
      </c>
      <c r="AB69" s="38" t="s">
        <v>343</v>
      </c>
      <c r="AC69" s="38" t="s">
        <v>344</v>
      </c>
      <c r="AD69" s="38" t="s">
        <v>344</v>
      </c>
      <c r="AE69" s="38" t="s">
        <v>344</v>
      </c>
      <c r="AF69" s="48">
        <v>3.17</v>
      </c>
      <c r="AG69" s="48"/>
      <c r="AH69" s="48">
        <v>368100.59</v>
      </c>
      <c r="AI69" s="38"/>
      <c r="AJ69" s="50">
        <f t="shared" si="22"/>
        <v>221698.85000000009</v>
      </c>
      <c r="AK69" s="50">
        <f t="shared" si="23"/>
        <v>145023.89999999991</v>
      </c>
      <c r="AL69" s="43"/>
      <c r="AM69" s="43"/>
      <c r="AN69" s="43"/>
      <c r="AO69" s="43"/>
      <c r="AP69" s="51" t="s">
        <v>67</v>
      </c>
      <c r="AQ69" s="51" t="s">
        <v>67</v>
      </c>
      <c r="AR69" s="91" t="s">
        <v>128</v>
      </c>
      <c r="AS69" s="51" t="s">
        <v>108</v>
      </c>
      <c r="AT69" s="51"/>
      <c r="AU69" s="51"/>
      <c r="AV69" s="51"/>
      <c r="AW69" s="51"/>
      <c r="AX69" s="51"/>
    </row>
    <row r="70" spans="1:50" s="53" customFormat="1" ht="30" hidden="1" customHeight="1" x14ac:dyDescent="0.25">
      <c r="A70" s="36" t="s">
        <v>56</v>
      </c>
      <c r="B70" s="38">
        <v>2013</v>
      </c>
      <c r="C70" s="38" t="s">
        <v>167</v>
      </c>
      <c r="D70" s="92" t="s">
        <v>345</v>
      </c>
      <c r="E70" s="38" t="s">
        <v>59</v>
      </c>
      <c r="F70" s="38" t="s">
        <v>167</v>
      </c>
      <c r="G70" s="90">
        <v>41676</v>
      </c>
      <c r="H70" s="90">
        <v>41761</v>
      </c>
      <c r="I70" s="84"/>
      <c r="J70" s="48">
        <v>800000</v>
      </c>
      <c r="K70" s="48">
        <v>800000</v>
      </c>
      <c r="L70" s="69"/>
      <c r="M70" s="69"/>
      <c r="N70" s="48">
        <v>800000</v>
      </c>
      <c r="O70" s="48">
        <v>795253.28</v>
      </c>
      <c r="P70" s="48">
        <v>751884.48</v>
      </c>
      <c r="Q70" s="43">
        <f t="shared" si="25"/>
        <v>800000</v>
      </c>
      <c r="R70" s="44">
        <f t="shared" si="25"/>
        <v>800000</v>
      </c>
      <c r="S70" s="44">
        <f t="shared" si="26"/>
        <v>800000</v>
      </c>
      <c r="T70" s="43">
        <f t="shared" si="27"/>
        <v>795253.28</v>
      </c>
      <c r="U70" s="44">
        <f t="shared" si="28"/>
        <v>751884.48</v>
      </c>
      <c r="V70" s="44">
        <f t="shared" si="29"/>
        <v>751884.48</v>
      </c>
      <c r="W70" s="43">
        <f t="shared" si="30"/>
        <v>751884.48</v>
      </c>
      <c r="X70" s="111">
        <v>1</v>
      </c>
      <c r="Y70" s="111">
        <v>0.94550000000000001</v>
      </c>
      <c r="Z70" s="38" t="s">
        <v>346</v>
      </c>
      <c r="AA70" s="38" t="s">
        <v>347</v>
      </c>
      <c r="AB70" s="38" t="s">
        <v>348</v>
      </c>
      <c r="AC70" s="38">
        <v>90000162680</v>
      </c>
      <c r="AD70" s="38" t="s">
        <v>349</v>
      </c>
      <c r="AE70" s="38" t="s">
        <v>350</v>
      </c>
      <c r="AF70" s="62">
        <v>18.79</v>
      </c>
      <c r="AG70" s="48"/>
      <c r="AH70" s="48">
        <v>48152.300000000017</v>
      </c>
      <c r="AI70" s="38" t="s">
        <v>351</v>
      </c>
      <c r="AJ70" s="50">
        <f t="shared" si="22"/>
        <v>4746.7199999999721</v>
      </c>
      <c r="AK70" s="50">
        <f t="shared" si="23"/>
        <v>43368.800000000047</v>
      </c>
      <c r="AL70" s="43"/>
      <c r="AM70" s="43"/>
      <c r="AN70" s="43"/>
      <c r="AO70" s="43"/>
      <c r="AP70" s="51" t="s">
        <v>67</v>
      </c>
      <c r="AQ70" s="51" t="s">
        <v>67</v>
      </c>
      <c r="AR70" s="91" t="s">
        <v>128</v>
      </c>
      <c r="AS70" s="51" t="s">
        <v>108</v>
      </c>
      <c r="AT70" s="51"/>
      <c r="AU70" s="51"/>
      <c r="AV70" s="51"/>
      <c r="AW70" s="51"/>
      <c r="AX70" s="51"/>
    </row>
    <row r="71" spans="1:50" s="53" customFormat="1" ht="30" hidden="1" customHeight="1" x14ac:dyDescent="0.25">
      <c r="A71" s="36" t="s">
        <v>56</v>
      </c>
      <c r="B71" s="38">
        <v>2013</v>
      </c>
      <c r="C71" s="38" t="s">
        <v>167</v>
      </c>
      <c r="D71" s="92" t="s">
        <v>352</v>
      </c>
      <c r="E71" s="38" t="s">
        <v>59</v>
      </c>
      <c r="F71" s="38" t="s">
        <v>167</v>
      </c>
      <c r="G71" s="90">
        <v>41676</v>
      </c>
      <c r="H71" s="90">
        <v>41761</v>
      </c>
      <c r="I71" s="84"/>
      <c r="J71" s="48">
        <v>800000</v>
      </c>
      <c r="K71" s="48">
        <v>800000</v>
      </c>
      <c r="L71" s="69"/>
      <c r="M71" s="69"/>
      <c r="N71" s="48">
        <v>800000</v>
      </c>
      <c r="O71" s="48">
        <v>798501.52</v>
      </c>
      <c r="P71" s="48">
        <v>734497.24999999988</v>
      </c>
      <c r="Q71" s="43">
        <f t="shared" si="25"/>
        <v>800000</v>
      </c>
      <c r="R71" s="44">
        <f t="shared" si="25"/>
        <v>800000</v>
      </c>
      <c r="S71" s="44">
        <f t="shared" si="26"/>
        <v>800000</v>
      </c>
      <c r="T71" s="43">
        <f t="shared" si="27"/>
        <v>798501.52</v>
      </c>
      <c r="U71" s="44">
        <f t="shared" si="28"/>
        <v>734497.24999999988</v>
      </c>
      <c r="V71" s="44">
        <f t="shared" si="29"/>
        <v>734497.24999999988</v>
      </c>
      <c r="W71" s="43">
        <f t="shared" si="30"/>
        <v>734497.24999999988</v>
      </c>
      <c r="X71" s="111">
        <v>1</v>
      </c>
      <c r="Y71" s="111">
        <v>0.94350000000000001</v>
      </c>
      <c r="Z71" s="38" t="s">
        <v>353</v>
      </c>
      <c r="AA71" s="38" t="s">
        <v>347</v>
      </c>
      <c r="AB71" s="38" t="s">
        <v>348</v>
      </c>
      <c r="AC71" s="38">
        <v>90000162680</v>
      </c>
      <c r="AD71" s="38" t="s">
        <v>349</v>
      </c>
      <c r="AE71" s="38" t="s">
        <v>350</v>
      </c>
      <c r="AF71" s="62"/>
      <c r="AG71" s="48"/>
      <c r="AH71" s="48">
        <v>94737.040000000125</v>
      </c>
      <c r="AI71" s="38"/>
      <c r="AJ71" s="50">
        <f t="shared" si="22"/>
        <v>1498.4799999999814</v>
      </c>
      <c r="AK71" s="50">
        <f t="shared" si="23"/>
        <v>64004.270000000135</v>
      </c>
      <c r="AL71" s="43"/>
      <c r="AM71" s="43"/>
      <c r="AN71" s="43"/>
      <c r="AO71" s="43"/>
      <c r="AP71" s="51" t="s">
        <v>67</v>
      </c>
      <c r="AQ71" s="51" t="s">
        <v>67</v>
      </c>
      <c r="AR71" s="91" t="s">
        <v>128</v>
      </c>
      <c r="AS71" s="51" t="s">
        <v>108</v>
      </c>
      <c r="AT71" s="51"/>
      <c r="AU71" s="51"/>
      <c r="AV71" s="51"/>
      <c r="AW71" s="51"/>
      <c r="AX71" s="51"/>
    </row>
    <row r="72" spans="1:50" s="53" customFormat="1" ht="42" hidden="1" customHeight="1" x14ac:dyDescent="0.25">
      <c r="A72" s="36" t="s">
        <v>56</v>
      </c>
      <c r="B72" s="38">
        <v>2013</v>
      </c>
      <c r="C72" s="38" t="s">
        <v>70</v>
      </c>
      <c r="D72" s="92" t="s">
        <v>354</v>
      </c>
      <c r="E72" s="38" t="s">
        <v>59</v>
      </c>
      <c r="F72" s="38" t="s">
        <v>90</v>
      </c>
      <c r="G72" s="103">
        <v>41671</v>
      </c>
      <c r="H72" s="103">
        <v>41791</v>
      </c>
      <c r="I72" s="84"/>
      <c r="J72" s="48">
        <v>14973862</v>
      </c>
      <c r="K72" s="48">
        <v>14973862</v>
      </c>
      <c r="L72" s="69"/>
      <c r="M72" s="69"/>
      <c r="N72" s="48">
        <v>14973862</v>
      </c>
      <c r="O72" s="48">
        <v>13938344.060000001</v>
      </c>
      <c r="P72" s="48">
        <v>12334276.59</v>
      </c>
      <c r="Q72" s="43">
        <f t="shared" si="25"/>
        <v>14973862</v>
      </c>
      <c r="R72" s="44">
        <f t="shared" si="25"/>
        <v>14973862</v>
      </c>
      <c r="S72" s="44">
        <f t="shared" si="26"/>
        <v>14973862</v>
      </c>
      <c r="T72" s="43">
        <f t="shared" si="27"/>
        <v>13938344.060000001</v>
      </c>
      <c r="U72" s="44">
        <f t="shared" si="28"/>
        <v>12334276.59</v>
      </c>
      <c r="V72" s="44">
        <f t="shared" si="29"/>
        <v>12334276.59</v>
      </c>
      <c r="W72" s="43">
        <f t="shared" si="30"/>
        <v>12334276.59</v>
      </c>
      <c r="X72" s="46">
        <v>1</v>
      </c>
      <c r="Y72" s="111">
        <f>V72/O72</f>
        <v>0.88491692678161649</v>
      </c>
      <c r="Z72" s="38" t="s">
        <v>355</v>
      </c>
      <c r="AA72" s="38" t="s">
        <v>73</v>
      </c>
      <c r="AB72" s="38" t="s">
        <v>305</v>
      </c>
      <c r="AC72" s="109" t="s">
        <v>356</v>
      </c>
      <c r="AD72" s="38" t="s">
        <v>357</v>
      </c>
      <c r="AE72" s="38" t="s">
        <v>356</v>
      </c>
      <c r="AF72" s="48">
        <v>157482.68</v>
      </c>
      <c r="AG72" s="48"/>
      <c r="AH72" s="48">
        <v>2806171.08</v>
      </c>
      <c r="AI72" s="92" t="s">
        <v>309</v>
      </c>
      <c r="AJ72" s="50">
        <f t="shared" si="22"/>
        <v>1035517.9399999995</v>
      </c>
      <c r="AK72" s="50">
        <f t="shared" si="23"/>
        <v>1604067.4700000007</v>
      </c>
      <c r="AL72" s="43"/>
      <c r="AM72" s="43"/>
      <c r="AN72" s="43">
        <f>AJ72</f>
        <v>1035517.9399999995</v>
      </c>
      <c r="AO72" s="43">
        <f>1193000.62-AN72</f>
        <v>157482.68000000063</v>
      </c>
      <c r="AP72" s="51" t="s">
        <v>67</v>
      </c>
      <c r="AQ72" s="51" t="s">
        <v>67</v>
      </c>
      <c r="AR72" s="91" t="s">
        <v>128</v>
      </c>
      <c r="AS72" s="51" t="s">
        <v>108</v>
      </c>
      <c r="AT72" s="51"/>
      <c r="AU72" s="51"/>
      <c r="AV72" s="51"/>
      <c r="AW72" s="51"/>
      <c r="AX72" s="51"/>
    </row>
    <row r="73" spans="1:50" s="53" customFormat="1" ht="34.5" hidden="1" customHeight="1" x14ac:dyDescent="0.25">
      <c r="A73" s="36" t="s">
        <v>56</v>
      </c>
      <c r="B73" s="38">
        <v>2013</v>
      </c>
      <c r="C73" s="38" t="s">
        <v>87</v>
      </c>
      <c r="D73" s="92" t="s">
        <v>358</v>
      </c>
      <c r="E73" s="38" t="s">
        <v>59</v>
      </c>
      <c r="F73" s="38" t="s">
        <v>93</v>
      </c>
      <c r="G73" s="90">
        <v>41652</v>
      </c>
      <c r="H73" s="90">
        <v>41845</v>
      </c>
      <c r="I73" s="84"/>
      <c r="J73" s="48">
        <v>17000000</v>
      </c>
      <c r="K73" s="48">
        <v>17000000</v>
      </c>
      <c r="L73" s="69"/>
      <c r="M73" s="69"/>
      <c r="N73" s="48">
        <v>17000000</v>
      </c>
      <c r="O73" s="48">
        <f>16635320.94+332706.42</f>
        <v>16968027.359999999</v>
      </c>
      <c r="P73" s="48">
        <v>16837037.68</v>
      </c>
      <c r="Q73" s="44">
        <f t="shared" si="25"/>
        <v>17000000</v>
      </c>
      <c r="R73" s="44">
        <f t="shared" si="25"/>
        <v>17000000</v>
      </c>
      <c r="S73" s="44">
        <f t="shared" si="26"/>
        <v>17000000</v>
      </c>
      <c r="T73" s="43">
        <f t="shared" si="27"/>
        <v>16968027.359999999</v>
      </c>
      <c r="U73" s="44">
        <f t="shared" si="28"/>
        <v>16837037.68</v>
      </c>
      <c r="V73" s="44">
        <f t="shared" si="29"/>
        <v>16837037.68</v>
      </c>
      <c r="W73" s="43">
        <f t="shared" si="30"/>
        <v>16837037.68</v>
      </c>
      <c r="X73" s="111">
        <v>0.95</v>
      </c>
      <c r="Y73" s="111">
        <v>0.92869999999999997</v>
      </c>
      <c r="Z73" s="38" t="s">
        <v>359</v>
      </c>
      <c r="AA73" s="38" t="s">
        <v>93</v>
      </c>
      <c r="AB73" s="38" t="s">
        <v>360</v>
      </c>
      <c r="AC73" s="38" t="s">
        <v>361</v>
      </c>
      <c r="AD73" s="38" t="s">
        <v>362</v>
      </c>
      <c r="AE73" s="38" t="s">
        <v>363</v>
      </c>
      <c r="AF73" s="48">
        <v>896.27</v>
      </c>
      <c r="AG73" s="48">
        <v>0</v>
      </c>
      <c r="AH73" s="48">
        <v>2319668.5299999998</v>
      </c>
      <c r="AI73" s="38" t="s">
        <v>364</v>
      </c>
      <c r="AJ73" s="50">
        <f t="shared" si="22"/>
        <v>31972.640000000596</v>
      </c>
      <c r="AK73" s="50">
        <f t="shared" si="23"/>
        <v>130989.6799999997</v>
      </c>
      <c r="AL73" s="43"/>
      <c r="AM73" s="43"/>
      <c r="AN73" s="43"/>
      <c r="AO73" s="43"/>
      <c r="AP73" s="51" t="s">
        <v>273</v>
      </c>
      <c r="AQ73" s="51" t="s">
        <v>273</v>
      </c>
      <c r="AR73" s="91" t="s">
        <v>128</v>
      </c>
      <c r="AS73" s="51" t="s">
        <v>108</v>
      </c>
      <c r="AT73" s="51"/>
      <c r="AU73" s="51"/>
      <c r="AV73" s="51"/>
      <c r="AW73" s="51"/>
      <c r="AX73" s="51"/>
    </row>
    <row r="74" spans="1:50" s="53" customFormat="1" ht="33" hidden="1" customHeight="1" x14ac:dyDescent="0.25">
      <c r="A74" s="36" t="s">
        <v>56</v>
      </c>
      <c r="B74" s="38">
        <v>2013</v>
      </c>
      <c r="C74" s="38" t="s">
        <v>167</v>
      </c>
      <c r="D74" s="92" t="s">
        <v>365</v>
      </c>
      <c r="E74" s="38" t="s">
        <v>59</v>
      </c>
      <c r="F74" s="38" t="s">
        <v>167</v>
      </c>
      <c r="G74" s="90">
        <v>41675</v>
      </c>
      <c r="H74" s="90">
        <v>41820</v>
      </c>
      <c r="I74" s="84"/>
      <c r="J74" s="48">
        <v>6000000</v>
      </c>
      <c r="K74" s="48">
        <v>6000000</v>
      </c>
      <c r="L74" s="69"/>
      <c r="M74" s="69"/>
      <c r="N74" s="48">
        <v>6000000</v>
      </c>
      <c r="O74" s="48">
        <v>4020655.9</v>
      </c>
      <c r="P74" s="48">
        <v>3970655.9</v>
      </c>
      <c r="Q74" s="43">
        <f t="shared" si="25"/>
        <v>6000000</v>
      </c>
      <c r="R74" s="44">
        <f t="shared" si="25"/>
        <v>6000000</v>
      </c>
      <c r="S74" s="44">
        <f t="shared" si="26"/>
        <v>6000000</v>
      </c>
      <c r="T74" s="43">
        <f t="shared" si="27"/>
        <v>4020655.9</v>
      </c>
      <c r="U74" s="44">
        <f t="shared" si="28"/>
        <v>3970655.9</v>
      </c>
      <c r="V74" s="44">
        <f t="shared" si="29"/>
        <v>3970655.9</v>
      </c>
      <c r="W74" s="43">
        <f t="shared" si="30"/>
        <v>3970655.9</v>
      </c>
      <c r="X74" s="111">
        <v>1</v>
      </c>
      <c r="Y74" s="111">
        <v>1</v>
      </c>
      <c r="Z74" s="38" t="s">
        <v>366</v>
      </c>
      <c r="AA74" s="38" t="s">
        <v>347</v>
      </c>
      <c r="AB74" s="38" t="s">
        <v>348</v>
      </c>
      <c r="AC74" s="38" t="s">
        <v>367</v>
      </c>
      <c r="AD74" s="38" t="s">
        <v>368</v>
      </c>
      <c r="AE74" s="38" t="s">
        <v>369</v>
      </c>
      <c r="AF74" s="48">
        <v>233.15</v>
      </c>
      <c r="AG74" s="48">
        <v>0</v>
      </c>
      <c r="AH74" s="48">
        <v>50011.549999999625</v>
      </c>
      <c r="AI74" s="38" t="s">
        <v>370</v>
      </c>
      <c r="AJ74" s="50">
        <f t="shared" si="22"/>
        <v>1979344.1</v>
      </c>
      <c r="AK74" s="50">
        <f t="shared" si="23"/>
        <v>50000</v>
      </c>
      <c r="AL74" s="43"/>
      <c r="AM74" s="43"/>
      <c r="AN74" s="43"/>
      <c r="AO74" s="43"/>
      <c r="AP74" s="51" t="s">
        <v>67</v>
      </c>
      <c r="AQ74" s="51" t="s">
        <v>67</v>
      </c>
      <c r="AR74" s="91" t="s">
        <v>128</v>
      </c>
      <c r="AS74" s="51" t="s">
        <v>108</v>
      </c>
      <c r="AT74" s="51"/>
      <c r="AU74" s="51"/>
      <c r="AV74" s="51"/>
      <c r="AW74" s="51"/>
      <c r="AX74" s="51"/>
    </row>
    <row r="75" spans="1:50" s="53" customFormat="1" ht="60" hidden="1" customHeight="1" x14ac:dyDescent="0.25">
      <c r="A75" s="36" t="s">
        <v>56</v>
      </c>
      <c r="B75" s="38">
        <v>2013</v>
      </c>
      <c r="C75" s="38" t="s">
        <v>167</v>
      </c>
      <c r="D75" s="92" t="s">
        <v>371</v>
      </c>
      <c r="E75" s="38" t="s">
        <v>59</v>
      </c>
      <c r="F75" s="38" t="s">
        <v>167</v>
      </c>
      <c r="G75" s="90">
        <v>41708</v>
      </c>
      <c r="H75" s="90">
        <v>41827</v>
      </c>
      <c r="I75" s="84"/>
      <c r="J75" s="48">
        <v>5000000</v>
      </c>
      <c r="K75" s="48">
        <v>5000000</v>
      </c>
      <c r="L75" s="69"/>
      <c r="M75" s="69"/>
      <c r="N75" s="48">
        <v>5000000</v>
      </c>
      <c r="O75" s="48">
        <v>4917714.1500000004</v>
      </c>
      <c r="P75" s="48">
        <v>4917714.1500000004</v>
      </c>
      <c r="Q75" s="43">
        <f t="shared" si="25"/>
        <v>5000000</v>
      </c>
      <c r="R75" s="44">
        <f t="shared" si="25"/>
        <v>5000000</v>
      </c>
      <c r="S75" s="44">
        <f t="shared" si="26"/>
        <v>5000000</v>
      </c>
      <c r="T75" s="43">
        <f t="shared" si="27"/>
        <v>4917714.1500000004</v>
      </c>
      <c r="U75" s="44">
        <f t="shared" si="28"/>
        <v>4917714.1500000004</v>
      </c>
      <c r="V75" s="44">
        <f t="shared" si="29"/>
        <v>4917714.1500000004</v>
      </c>
      <c r="W75" s="43">
        <f t="shared" si="30"/>
        <v>4917714.1500000004</v>
      </c>
      <c r="X75" s="111">
        <v>1</v>
      </c>
      <c r="Y75" s="117">
        <v>1</v>
      </c>
      <c r="Z75" s="38" t="s">
        <v>372</v>
      </c>
      <c r="AA75" s="38" t="s">
        <v>347</v>
      </c>
      <c r="AB75" s="38" t="s">
        <v>348</v>
      </c>
      <c r="AC75" s="38" t="s">
        <v>367</v>
      </c>
      <c r="AD75" s="38" t="s">
        <v>314</v>
      </c>
      <c r="AE75" s="38" t="s">
        <v>373</v>
      </c>
      <c r="AF75" s="48">
        <v>57.55</v>
      </c>
      <c r="AG75" s="48">
        <v>0</v>
      </c>
      <c r="AH75" s="48">
        <v>82285.840000000739</v>
      </c>
      <c r="AI75" s="38" t="s">
        <v>374</v>
      </c>
      <c r="AJ75" s="50">
        <f t="shared" si="22"/>
        <v>82285.849999999627</v>
      </c>
      <c r="AK75" s="50">
        <f t="shared" si="23"/>
        <v>0</v>
      </c>
      <c r="AL75" s="43"/>
      <c r="AM75" s="43"/>
      <c r="AN75" s="43"/>
      <c r="AO75" s="43"/>
      <c r="AP75" s="51" t="s">
        <v>67</v>
      </c>
      <c r="AQ75" s="51" t="s">
        <v>67</v>
      </c>
      <c r="AR75" s="51" t="s">
        <v>68</v>
      </c>
      <c r="AS75" s="51"/>
      <c r="AT75" s="51" t="s">
        <v>69</v>
      </c>
      <c r="AU75" s="51" t="s">
        <v>69</v>
      </c>
      <c r="AV75" s="51"/>
      <c r="AW75" s="51"/>
      <c r="AX75" s="51"/>
    </row>
    <row r="76" spans="1:50" s="53" customFormat="1" ht="31.5" hidden="1" customHeight="1" x14ac:dyDescent="0.25">
      <c r="A76" s="36" t="s">
        <v>56</v>
      </c>
      <c r="B76" s="38">
        <v>2013</v>
      </c>
      <c r="C76" s="38" t="s">
        <v>87</v>
      </c>
      <c r="D76" s="92" t="s">
        <v>375</v>
      </c>
      <c r="E76" s="38" t="s">
        <v>59</v>
      </c>
      <c r="F76" s="38" t="s">
        <v>93</v>
      </c>
      <c r="G76" s="90">
        <v>41652</v>
      </c>
      <c r="H76" s="90">
        <v>41797</v>
      </c>
      <c r="I76" s="84"/>
      <c r="J76" s="48">
        <v>18000000</v>
      </c>
      <c r="K76" s="48">
        <v>18000000</v>
      </c>
      <c r="L76" s="69"/>
      <c r="M76" s="69"/>
      <c r="N76" s="48">
        <v>18000000</v>
      </c>
      <c r="O76" s="48">
        <v>17969717.52</v>
      </c>
      <c r="P76" s="48">
        <v>17135974.559999999</v>
      </c>
      <c r="Q76" s="44">
        <f t="shared" si="25"/>
        <v>18000000</v>
      </c>
      <c r="R76" s="44">
        <f t="shared" si="25"/>
        <v>18000000</v>
      </c>
      <c r="S76" s="44">
        <f t="shared" si="26"/>
        <v>18000000</v>
      </c>
      <c r="T76" s="43">
        <f>O76</f>
        <v>17969717.52</v>
      </c>
      <c r="U76" s="44">
        <f t="shared" si="28"/>
        <v>17135974.559999999</v>
      </c>
      <c r="V76" s="44">
        <f t="shared" si="29"/>
        <v>17135974.559999999</v>
      </c>
      <c r="W76" s="43">
        <f t="shared" si="30"/>
        <v>17135974.559999999</v>
      </c>
      <c r="X76" s="111">
        <v>1</v>
      </c>
      <c r="Y76" s="111">
        <v>0.95069999999999999</v>
      </c>
      <c r="Z76" s="38" t="s">
        <v>376</v>
      </c>
      <c r="AA76" s="38" t="s">
        <v>87</v>
      </c>
      <c r="AB76" s="38" t="s">
        <v>360</v>
      </c>
      <c r="AC76" s="38" t="s">
        <v>377</v>
      </c>
      <c r="AD76" s="38" t="s">
        <v>378</v>
      </c>
      <c r="AE76" s="38" t="s">
        <v>379</v>
      </c>
      <c r="AF76" s="48">
        <v>365.27</v>
      </c>
      <c r="AG76" s="48">
        <v>0</v>
      </c>
      <c r="AH76" s="48">
        <v>887723.29</v>
      </c>
      <c r="AI76" s="38" t="s">
        <v>380</v>
      </c>
      <c r="AJ76" s="50">
        <f t="shared" si="22"/>
        <v>30282.480000000447</v>
      </c>
      <c r="AK76" s="50">
        <f t="shared" si="23"/>
        <v>833742.96000000089</v>
      </c>
      <c r="AL76" s="43"/>
      <c r="AM76" s="43"/>
      <c r="AN76" s="43"/>
      <c r="AO76" s="43"/>
      <c r="AP76" s="51" t="s">
        <v>67</v>
      </c>
      <c r="AQ76" s="51" t="s">
        <v>67</v>
      </c>
      <c r="AR76" s="91" t="s">
        <v>128</v>
      </c>
      <c r="AS76" s="51" t="s">
        <v>108</v>
      </c>
      <c r="AT76" s="51"/>
      <c r="AU76" s="51"/>
      <c r="AV76" s="51"/>
      <c r="AW76" s="51"/>
      <c r="AX76" s="51"/>
    </row>
    <row r="77" spans="1:50" s="53" customFormat="1" ht="34.5" hidden="1" customHeight="1" x14ac:dyDescent="0.25">
      <c r="A77" s="38" t="s">
        <v>56</v>
      </c>
      <c r="B77" s="38">
        <v>2013</v>
      </c>
      <c r="C77" s="38" t="s">
        <v>106</v>
      </c>
      <c r="D77" s="92" t="s">
        <v>381</v>
      </c>
      <c r="E77" s="38"/>
      <c r="F77" s="38" t="s">
        <v>108</v>
      </c>
      <c r="G77" s="38"/>
      <c r="H77" s="38"/>
      <c r="I77" s="84"/>
      <c r="J77" s="48"/>
      <c r="K77" s="48"/>
      <c r="L77" s="69"/>
      <c r="M77" s="69"/>
      <c r="N77" s="48"/>
      <c r="O77" s="48"/>
      <c r="P77" s="48"/>
      <c r="Q77" s="48"/>
      <c r="R77" s="44"/>
      <c r="S77" s="44"/>
      <c r="T77" s="36"/>
      <c r="U77" s="44"/>
      <c r="V77" s="44"/>
      <c r="W77" s="43"/>
      <c r="X77" s="36"/>
      <c r="Y77" s="36" t="s">
        <v>318</v>
      </c>
      <c r="Z77" s="38"/>
      <c r="AA77" s="38"/>
      <c r="AB77" s="38" t="s">
        <v>305</v>
      </c>
      <c r="AC77" s="38" t="s">
        <v>382</v>
      </c>
      <c r="AD77" s="38" t="s">
        <v>383</v>
      </c>
      <c r="AE77" s="38" t="s">
        <v>384</v>
      </c>
      <c r="AF77" s="48">
        <v>182.33</v>
      </c>
      <c r="AG77" s="48">
        <v>0</v>
      </c>
      <c r="AH77" s="48">
        <v>638710.34</v>
      </c>
      <c r="AI77" s="38" t="s">
        <v>385</v>
      </c>
      <c r="AJ77" s="50"/>
      <c r="AK77" s="50"/>
      <c r="AL77" s="43"/>
      <c r="AM77" s="43"/>
      <c r="AN77" s="43">
        <v>272975.48</v>
      </c>
      <c r="AO77" s="43">
        <v>86651.72</v>
      </c>
      <c r="AP77" s="85"/>
      <c r="AQ77" s="51"/>
      <c r="AR77" s="51"/>
      <c r="AS77" s="51"/>
      <c r="AT77" s="51"/>
      <c r="AU77" s="51"/>
      <c r="AV77" s="51"/>
      <c r="AW77" s="51"/>
      <c r="AX77" s="51"/>
    </row>
    <row r="78" spans="1:50" s="53" customFormat="1" ht="60" hidden="1" customHeight="1" x14ac:dyDescent="0.25">
      <c r="A78" s="36" t="s">
        <v>56</v>
      </c>
      <c r="B78" s="38">
        <v>2013</v>
      </c>
      <c r="C78" s="38" t="s">
        <v>57</v>
      </c>
      <c r="D78" s="92" t="s">
        <v>386</v>
      </c>
      <c r="E78" s="38" t="s">
        <v>89</v>
      </c>
      <c r="F78" s="38" t="s">
        <v>108</v>
      </c>
      <c r="G78" s="39">
        <v>41680</v>
      </c>
      <c r="H78" s="39">
        <v>41869</v>
      </c>
      <c r="I78" s="84"/>
      <c r="J78" s="48">
        <v>2500000</v>
      </c>
      <c r="K78" s="48">
        <v>2500000</v>
      </c>
      <c r="L78" s="69"/>
      <c r="M78" s="69"/>
      <c r="N78" s="48">
        <v>2500000</v>
      </c>
      <c r="O78" s="48">
        <v>2441191</v>
      </c>
      <c r="P78" s="48">
        <v>2441191</v>
      </c>
      <c r="Q78" s="44">
        <f t="shared" si="25"/>
        <v>2500000</v>
      </c>
      <c r="R78" s="44">
        <f t="shared" si="25"/>
        <v>2500000</v>
      </c>
      <c r="S78" s="44">
        <f t="shared" si="26"/>
        <v>2500000</v>
      </c>
      <c r="T78" s="43">
        <f t="shared" ref="T78:T90" si="31">O78</f>
        <v>2441191</v>
      </c>
      <c r="U78" s="44">
        <f t="shared" ref="U78:U84" si="32">V78</f>
        <v>2441191</v>
      </c>
      <c r="V78" s="44">
        <f t="shared" ref="V78:V90" si="33">P78</f>
        <v>2441191</v>
      </c>
      <c r="W78" s="43">
        <f t="shared" ref="W78:W84" si="34">V78</f>
        <v>2441191</v>
      </c>
      <c r="X78" s="111">
        <v>1</v>
      </c>
      <c r="Y78" s="111">
        <v>1</v>
      </c>
      <c r="Z78" s="38" t="s">
        <v>387</v>
      </c>
      <c r="AA78" s="38" t="s">
        <v>61</v>
      </c>
      <c r="AB78" s="38"/>
      <c r="AC78" s="38"/>
      <c r="AD78" s="38"/>
      <c r="AE78" s="38"/>
      <c r="AF78" s="48"/>
      <c r="AG78" s="48"/>
      <c r="AH78" s="48"/>
      <c r="AI78" s="38"/>
      <c r="AJ78" s="50">
        <f t="shared" ref="AJ78:AJ84" si="35">K78-O78</f>
        <v>58809</v>
      </c>
      <c r="AK78" s="50">
        <f t="shared" ref="AK78:AK84" si="36">O78-P78</f>
        <v>0</v>
      </c>
      <c r="AL78" s="43"/>
      <c r="AM78" s="43"/>
      <c r="AN78" s="43"/>
      <c r="AO78" s="43"/>
      <c r="AP78" s="51" t="s">
        <v>67</v>
      </c>
      <c r="AQ78" s="51" t="s">
        <v>67</v>
      </c>
      <c r="AR78" s="51" t="s">
        <v>68</v>
      </c>
      <c r="AS78" s="51"/>
      <c r="AT78" s="51" t="s">
        <v>69</v>
      </c>
      <c r="AU78" s="51" t="s">
        <v>69</v>
      </c>
      <c r="AV78" s="51"/>
      <c r="AW78" s="51"/>
      <c r="AX78" s="51"/>
    </row>
    <row r="79" spans="1:50" s="53" customFormat="1" ht="75" hidden="1" customHeight="1" x14ac:dyDescent="0.25">
      <c r="A79" s="36" t="s">
        <v>56</v>
      </c>
      <c r="B79" s="38">
        <v>2013</v>
      </c>
      <c r="C79" s="38" t="s">
        <v>57</v>
      </c>
      <c r="D79" s="92" t="s">
        <v>388</v>
      </c>
      <c r="E79" s="38" t="s">
        <v>89</v>
      </c>
      <c r="F79" s="38" t="s">
        <v>108</v>
      </c>
      <c r="G79" s="39">
        <v>41778</v>
      </c>
      <c r="H79" s="39">
        <v>41869</v>
      </c>
      <c r="I79" s="84"/>
      <c r="J79" s="48">
        <v>2000000</v>
      </c>
      <c r="K79" s="48">
        <v>2000000</v>
      </c>
      <c r="L79" s="69"/>
      <c r="M79" s="69"/>
      <c r="N79" s="48">
        <v>2000000</v>
      </c>
      <c r="O79" s="48">
        <v>1998379.86</v>
      </c>
      <c r="P79" s="48">
        <v>1998379.85</v>
      </c>
      <c r="Q79" s="44">
        <f t="shared" si="25"/>
        <v>2000000</v>
      </c>
      <c r="R79" s="44">
        <f t="shared" si="25"/>
        <v>2000000</v>
      </c>
      <c r="S79" s="44">
        <f t="shared" si="26"/>
        <v>2000000</v>
      </c>
      <c r="T79" s="43">
        <f t="shared" si="31"/>
        <v>1998379.86</v>
      </c>
      <c r="U79" s="44">
        <f t="shared" si="32"/>
        <v>1998379.85</v>
      </c>
      <c r="V79" s="44">
        <f t="shared" si="33"/>
        <v>1998379.85</v>
      </c>
      <c r="W79" s="43">
        <f t="shared" si="34"/>
        <v>1998379.85</v>
      </c>
      <c r="X79" s="111">
        <v>1</v>
      </c>
      <c r="Y79" s="111">
        <v>1</v>
      </c>
      <c r="Z79" s="38" t="s">
        <v>389</v>
      </c>
      <c r="AA79" s="38" t="s">
        <v>61</v>
      </c>
      <c r="AB79" s="38"/>
      <c r="AC79" s="38"/>
      <c r="AD79" s="38"/>
      <c r="AE79" s="38"/>
      <c r="AF79" s="48"/>
      <c r="AG79" s="48"/>
      <c r="AH79" s="48"/>
      <c r="AI79" s="38"/>
      <c r="AJ79" s="50">
        <f t="shared" si="35"/>
        <v>1620.1399999998976</v>
      </c>
      <c r="AK79" s="50">
        <f t="shared" si="36"/>
        <v>1.0000000009313226E-2</v>
      </c>
      <c r="AL79" s="43"/>
      <c r="AM79" s="43"/>
      <c r="AN79" s="43"/>
      <c r="AO79" s="43"/>
      <c r="AP79" s="51" t="s">
        <v>67</v>
      </c>
      <c r="AQ79" s="51" t="s">
        <v>67</v>
      </c>
      <c r="AR79" s="51" t="s">
        <v>68</v>
      </c>
      <c r="AS79" s="51"/>
      <c r="AT79" s="51" t="s">
        <v>69</v>
      </c>
      <c r="AU79" s="51" t="s">
        <v>69</v>
      </c>
      <c r="AV79" s="51"/>
      <c r="AW79" s="51"/>
      <c r="AX79" s="51"/>
    </row>
    <row r="80" spans="1:50" s="53" customFormat="1" ht="45" hidden="1" customHeight="1" x14ac:dyDescent="0.25">
      <c r="A80" s="36" t="s">
        <v>56</v>
      </c>
      <c r="B80" s="38">
        <v>2013</v>
      </c>
      <c r="C80" s="38" t="s">
        <v>57</v>
      </c>
      <c r="D80" s="92" t="s">
        <v>390</v>
      </c>
      <c r="E80" s="38" t="s">
        <v>89</v>
      </c>
      <c r="F80" s="38" t="s">
        <v>108</v>
      </c>
      <c r="G80" s="39">
        <v>41639</v>
      </c>
      <c r="H80" s="39">
        <v>41911</v>
      </c>
      <c r="I80" s="84"/>
      <c r="J80" s="48">
        <v>1000000</v>
      </c>
      <c r="K80" s="48">
        <v>1000000</v>
      </c>
      <c r="L80" s="69"/>
      <c r="M80" s="69"/>
      <c r="N80" s="48">
        <v>1000000</v>
      </c>
      <c r="O80" s="48">
        <v>999243.72</v>
      </c>
      <c r="P80" s="48">
        <v>999243.72</v>
      </c>
      <c r="Q80" s="44">
        <f t="shared" si="25"/>
        <v>1000000</v>
      </c>
      <c r="R80" s="44">
        <f t="shared" si="25"/>
        <v>1000000</v>
      </c>
      <c r="S80" s="44">
        <f t="shared" si="26"/>
        <v>1000000</v>
      </c>
      <c r="T80" s="43">
        <f t="shared" si="31"/>
        <v>999243.72</v>
      </c>
      <c r="U80" s="44">
        <f t="shared" si="32"/>
        <v>999243.72</v>
      </c>
      <c r="V80" s="44">
        <f t="shared" si="33"/>
        <v>999243.72</v>
      </c>
      <c r="W80" s="43">
        <f t="shared" si="34"/>
        <v>999243.72</v>
      </c>
      <c r="X80" s="111">
        <v>1</v>
      </c>
      <c r="Y80" s="111">
        <v>1</v>
      </c>
      <c r="Z80" s="38" t="s">
        <v>391</v>
      </c>
      <c r="AA80" s="38" t="s">
        <v>61</v>
      </c>
      <c r="AB80" s="38"/>
      <c r="AC80" s="38"/>
      <c r="AD80" s="38"/>
      <c r="AE80" s="38"/>
      <c r="AF80" s="48"/>
      <c r="AG80" s="48"/>
      <c r="AH80" s="48"/>
      <c r="AI80" s="38"/>
      <c r="AJ80" s="50">
        <f t="shared" si="35"/>
        <v>756.28000000002794</v>
      </c>
      <c r="AK80" s="50">
        <f t="shared" si="36"/>
        <v>0</v>
      </c>
      <c r="AL80" s="43"/>
      <c r="AM80" s="43"/>
      <c r="AN80" s="43"/>
      <c r="AO80" s="43"/>
      <c r="AP80" s="51" t="s">
        <v>67</v>
      </c>
      <c r="AQ80" s="51" t="s">
        <v>67</v>
      </c>
      <c r="AR80" s="51" t="s">
        <v>68</v>
      </c>
      <c r="AS80" s="51"/>
      <c r="AT80" s="51" t="s">
        <v>69</v>
      </c>
      <c r="AU80" s="51" t="s">
        <v>69</v>
      </c>
      <c r="AV80" s="51"/>
      <c r="AW80" s="51"/>
      <c r="AX80" s="51"/>
    </row>
    <row r="81" spans="1:50" s="53" customFormat="1" ht="45" hidden="1" customHeight="1" x14ac:dyDescent="0.25">
      <c r="A81" s="36" t="s">
        <v>56</v>
      </c>
      <c r="B81" s="38">
        <v>2013</v>
      </c>
      <c r="C81" s="38" t="s">
        <v>57</v>
      </c>
      <c r="D81" s="92" t="s">
        <v>392</v>
      </c>
      <c r="E81" s="38" t="s">
        <v>89</v>
      </c>
      <c r="F81" s="38" t="s">
        <v>108</v>
      </c>
      <c r="G81" s="39">
        <v>41719</v>
      </c>
      <c r="H81" s="39">
        <v>41845</v>
      </c>
      <c r="I81" s="84"/>
      <c r="J81" s="48">
        <v>500000</v>
      </c>
      <c r="K81" s="48">
        <v>500000</v>
      </c>
      <c r="L81" s="69"/>
      <c r="M81" s="69"/>
      <c r="N81" s="48">
        <v>500000</v>
      </c>
      <c r="O81" s="48">
        <v>493000</v>
      </c>
      <c r="P81" s="48">
        <v>493000</v>
      </c>
      <c r="Q81" s="44">
        <f t="shared" si="25"/>
        <v>500000</v>
      </c>
      <c r="R81" s="44">
        <f t="shared" si="25"/>
        <v>500000</v>
      </c>
      <c r="S81" s="44">
        <f t="shared" si="26"/>
        <v>500000</v>
      </c>
      <c r="T81" s="43">
        <f t="shared" si="31"/>
        <v>493000</v>
      </c>
      <c r="U81" s="44">
        <f t="shared" si="32"/>
        <v>493000</v>
      </c>
      <c r="V81" s="44">
        <f t="shared" si="33"/>
        <v>493000</v>
      </c>
      <c r="W81" s="43">
        <f t="shared" si="34"/>
        <v>493000</v>
      </c>
      <c r="X81" s="111">
        <v>1</v>
      </c>
      <c r="Y81" s="111">
        <v>1</v>
      </c>
      <c r="Z81" s="38" t="s">
        <v>393</v>
      </c>
      <c r="AA81" s="38" t="s">
        <v>61</v>
      </c>
      <c r="AB81" s="38"/>
      <c r="AC81" s="38"/>
      <c r="AD81" s="38"/>
      <c r="AE81" s="38"/>
      <c r="AF81" s="48"/>
      <c r="AG81" s="48"/>
      <c r="AH81" s="48"/>
      <c r="AI81" s="38"/>
      <c r="AJ81" s="50">
        <f t="shared" si="35"/>
        <v>7000</v>
      </c>
      <c r="AK81" s="50">
        <f t="shared" si="36"/>
        <v>0</v>
      </c>
      <c r="AL81" s="43"/>
      <c r="AM81" s="43"/>
      <c r="AN81" s="43"/>
      <c r="AO81" s="43"/>
      <c r="AP81" s="51" t="s">
        <v>67</v>
      </c>
      <c r="AQ81" s="51" t="s">
        <v>67</v>
      </c>
      <c r="AR81" s="51" t="s">
        <v>68</v>
      </c>
      <c r="AS81" s="51"/>
      <c r="AT81" s="51" t="s">
        <v>69</v>
      </c>
      <c r="AU81" s="51" t="s">
        <v>69</v>
      </c>
      <c r="AV81" s="51"/>
      <c r="AW81" s="51"/>
      <c r="AX81" s="51"/>
    </row>
    <row r="82" spans="1:50" s="53" customFormat="1" ht="30" hidden="1" customHeight="1" x14ac:dyDescent="0.25">
      <c r="A82" s="36" t="s">
        <v>56</v>
      </c>
      <c r="B82" s="38">
        <v>2013</v>
      </c>
      <c r="C82" s="38" t="s">
        <v>57</v>
      </c>
      <c r="D82" s="92" t="s">
        <v>394</v>
      </c>
      <c r="E82" s="38" t="s">
        <v>89</v>
      </c>
      <c r="F82" s="38" t="s">
        <v>108</v>
      </c>
      <c r="G82" s="39">
        <v>41701</v>
      </c>
      <c r="H82" s="39">
        <v>41873</v>
      </c>
      <c r="I82" s="84"/>
      <c r="J82" s="48">
        <v>1000000</v>
      </c>
      <c r="K82" s="48">
        <v>1000000</v>
      </c>
      <c r="L82" s="69"/>
      <c r="M82" s="69"/>
      <c r="N82" s="48">
        <v>1000000</v>
      </c>
      <c r="O82" s="48">
        <v>997600</v>
      </c>
      <c r="P82" s="48">
        <v>997600</v>
      </c>
      <c r="Q82" s="44">
        <f t="shared" si="25"/>
        <v>1000000</v>
      </c>
      <c r="R82" s="44">
        <f t="shared" si="25"/>
        <v>1000000</v>
      </c>
      <c r="S82" s="44">
        <f t="shared" si="26"/>
        <v>1000000</v>
      </c>
      <c r="T82" s="43">
        <f t="shared" si="31"/>
        <v>997600</v>
      </c>
      <c r="U82" s="44">
        <f t="shared" si="32"/>
        <v>997600</v>
      </c>
      <c r="V82" s="44">
        <f t="shared" si="33"/>
        <v>997600</v>
      </c>
      <c r="W82" s="43">
        <f t="shared" si="34"/>
        <v>997600</v>
      </c>
      <c r="X82" s="111">
        <v>1</v>
      </c>
      <c r="Y82" s="111">
        <v>1</v>
      </c>
      <c r="Z82" s="38" t="s">
        <v>395</v>
      </c>
      <c r="AA82" s="38" t="s">
        <v>61</v>
      </c>
      <c r="AB82" s="38"/>
      <c r="AC82" s="38"/>
      <c r="AD82" s="38"/>
      <c r="AE82" s="38"/>
      <c r="AF82" s="48"/>
      <c r="AG82" s="48"/>
      <c r="AH82" s="48"/>
      <c r="AI82" s="38"/>
      <c r="AJ82" s="50">
        <f t="shared" si="35"/>
        <v>2400</v>
      </c>
      <c r="AK82" s="50">
        <f t="shared" si="36"/>
        <v>0</v>
      </c>
      <c r="AL82" s="43"/>
      <c r="AM82" s="43"/>
      <c r="AN82" s="43"/>
      <c r="AO82" s="43"/>
      <c r="AP82" s="51" t="s">
        <v>67</v>
      </c>
      <c r="AQ82" s="51" t="s">
        <v>67</v>
      </c>
      <c r="AR82" s="51" t="s">
        <v>68</v>
      </c>
      <c r="AS82" s="51"/>
      <c r="AT82" s="51" t="s">
        <v>69</v>
      </c>
      <c r="AU82" s="51" t="s">
        <v>69</v>
      </c>
      <c r="AV82" s="51"/>
      <c r="AW82" s="51"/>
      <c r="AX82" s="51"/>
    </row>
    <row r="83" spans="1:50" s="53" customFormat="1" ht="30" hidden="1" customHeight="1" x14ac:dyDescent="0.25">
      <c r="A83" s="36" t="s">
        <v>56</v>
      </c>
      <c r="B83" s="38">
        <v>2013</v>
      </c>
      <c r="C83" s="38" t="s">
        <v>57</v>
      </c>
      <c r="D83" s="92" t="s">
        <v>396</v>
      </c>
      <c r="E83" s="38" t="s">
        <v>89</v>
      </c>
      <c r="F83" s="38" t="s">
        <v>108</v>
      </c>
      <c r="G83" s="39">
        <v>41670</v>
      </c>
      <c r="H83" s="39">
        <v>41719</v>
      </c>
      <c r="I83" s="84"/>
      <c r="J83" s="48">
        <v>1250000</v>
      </c>
      <c r="K83" s="48">
        <v>1250000</v>
      </c>
      <c r="L83" s="69"/>
      <c r="M83" s="69"/>
      <c r="N83" s="48">
        <v>1250000</v>
      </c>
      <c r="O83" s="48">
        <v>1070000</v>
      </c>
      <c r="P83" s="48">
        <v>1070000</v>
      </c>
      <c r="Q83" s="43">
        <f>J83</f>
        <v>1250000</v>
      </c>
      <c r="R83" s="44">
        <f t="shared" ref="R83" si="37">K83</f>
        <v>1250000</v>
      </c>
      <c r="S83" s="44">
        <f t="shared" si="26"/>
        <v>1250000</v>
      </c>
      <c r="T83" s="43">
        <f t="shared" si="31"/>
        <v>1070000</v>
      </c>
      <c r="U83" s="44">
        <f t="shared" si="32"/>
        <v>1070000</v>
      </c>
      <c r="V83" s="44">
        <f t="shared" si="33"/>
        <v>1070000</v>
      </c>
      <c r="W83" s="43">
        <f t="shared" si="34"/>
        <v>1070000</v>
      </c>
      <c r="X83" s="111">
        <v>1</v>
      </c>
      <c r="Y83" s="111">
        <v>1</v>
      </c>
      <c r="Z83" s="38" t="s">
        <v>397</v>
      </c>
      <c r="AA83" s="38" t="s">
        <v>61</v>
      </c>
      <c r="AB83" s="38"/>
      <c r="AC83" s="38"/>
      <c r="AD83" s="38"/>
      <c r="AE83" s="38"/>
      <c r="AF83" s="48"/>
      <c r="AG83" s="48"/>
      <c r="AH83" s="48"/>
      <c r="AI83" s="38"/>
      <c r="AJ83" s="50">
        <f t="shared" si="35"/>
        <v>180000</v>
      </c>
      <c r="AK83" s="50">
        <f t="shared" si="36"/>
        <v>0</v>
      </c>
      <c r="AL83" s="43"/>
      <c r="AM83" s="43"/>
      <c r="AN83" s="43"/>
      <c r="AO83" s="43"/>
      <c r="AP83" s="51" t="s">
        <v>67</v>
      </c>
      <c r="AQ83" s="51" t="s">
        <v>67</v>
      </c>
      <c r="AR83" s="51" t="s">
        <v>68</v>
      </c>
      <c r="AS83" s="51"/>
      <c r="AT83" s="51" t="s">
        <v>69</v>
      </c>
      <c r="AU83" s="51" t="s">
        <v>69</v>
      </c>
      <c r="AV83" s="51"/>
      <c r="AW83" s="51"/>
      <c r="AX83" s="51"/>
    </row>
    <row r="84" spans="1:50" s="53" customFormat="1" ht="54.75" hidden="1" customHeight="1" x14ac:dyDescent="0.25">
      <c r="A84" s="54" t="s">
        <v>56</v>
      </c>
      <c r="B84" s="55">
        <v>2013</v>
      </c>
      <c r="C84" s="55" t="s">
        <v>57</v>
      </c>
      <c r="D84" s="101" t="s">
        <v>398</v>
      </c>
      <c r="E84" s="55" t="s">
        <v>89</v>
      </c>
      <c r="F84" s="55" t="s">
        <v>108</v>
      </c>
      <c r="G84" s="118">
        <v>41670</v>
      </c>
      <c r="H84" s="118">
        <v>41908</v>
      </c>
      <c r="I84" s="66"/>
      <c r="J84" s="62">
        <v>2600000</v>
      </c>
      <c r="K84" s="62">
        <v>2600000</v>
      </c>
      <c r="L84" s="119"/>
      <c r="M84" s="75"/>
      <c r="N84" s="62">
        <v>2600000</v>
      </c>
      <c r="O84" s="48">
        <v>2581000</v>
      </c>
      <c r="P84" s="48">
        <f>1287600+1293400</f>
        <v>2581000</v>
      </c>
      <c r="Q84" s="62">
        <f>J84</f>
        <v>2600000</v>
      </c>
      <c r="R84" s="62">
        <f>K84</f>
        <v>2600000</v>
      </c>
      <c r="S84" s="44">
        <f>N84</f>
        <v>2600000</v>
      </c>
      <c r="T84" s="43">
        <f t="shared" si="31"/>
        <v>2581000</v>
      </c>
      <c r="U84" s="44">
        <f t="shared" si="32"/>
        <v>2581000</v>
      </c>
      <c r="V84" s="44">
        <f t="shared" si="33"/>
        <v>2581000</v>
      </c>
      <c r="W84" s="43">
        <f t="shared" si="34"/>
        <v>2581000</v>
      </c>
      <c r="X84" s="111">
        <v>1</v>
      </c>
      <c r="Y84" s="111">
        <v>0.93</v>
      </c>
      <c r="Z84" s="55" t="s">
        <v>399</v>
      </c>
      <c r="AA84" s="55" t="s">
        <v>61</v>
      </c>
      <c r="AB84" s="38"/>
      <c r="AC84" s="38"/>
      <c r="AD84" s="38"/>
      <c r="AE84" s="38"/>
      <c r="AF84" s="48"/>
      <c r="AG84" s="48"/>
      <c r="AH84" s="48"/>
      <c r="AI84" s="38"/>
      <c r="AJ84" s="50">
        <f t="shared" si="35"/>
        <v>19000</v>
      </c>
      <c r="AK84" s="50">
        <f t="shared" si="36"/>
        <v>0</v>
      </c>
      <c r="AL84" s="43"/>
      <c r="AM84" s="43"/>
      <c r="AN84" s="43"/>
      <c r="AO84" s="43"/>
      <c r="AP84" s="51" t="s">
        <v>67</v>
      </c>
      <c r="AQ84" s="51" t="s">
        <v>67</v>
      </c>
      <c r="AR84" s="51" t="s">
        <v>68</v>
      </c>
      <c r="AS84" s="51"/>
      <c r="AT84" s="51" t="s">
        <v>69</v>
      </c>
      <c r="AU84" s="51" t="s">
        <v>69</v>
      </c>
      <c r="AV84" s="51"/>
      <c r="AW84" s="51"/>
      <c r="AX84" s="51"/>
    </row>
    <row r="85" spans="1:50" s="53" customFormat="1" ht="55.5" hidden="1" customHeight="1" x14ac:dyDescent="0.25">
      <c r="A85" s="65"/>
      <c r="B85" s="66"/>
      <c r="C85" s="66"/>
      <c r="D85" s="102"/>
      <c r="E85" s="66"/>
      <c r="F85" s="66"/>
      <c r="G85" s="66"/>
      <c r="H85" s="66"/>
      <c r="I85" s="66"/>
      <c r="J85" s="75"/>
      <c r="K85" s="75"/>
      <c r="L85" s="119"/>
      <c r="M85" s="75"/>
      <c r="N85" s="75"/>
      <c r="O85" s="69">
        <v>0</v>
      </c>
      <c r="P85" s="69">
        <v>0</v>
      </c>
      <c r="Q85" s="65"/>
      <c r="R85" s="65"/>
      <c r="S85" s="70">
        <v>0</v>
      </c>
      <c r="T85" s="70">
        <f t="shared" si="31"/>
        <v>0</v>
      </c>
      <c r="U85" s="70">
        <v>0</v>
      </c>
      <c r="V85" s="70">
        <f t="shared" si="33"/>
        <v>0</v>
      </c>
      <c r="W85" s="70">
        <v>0</v>
      </c>
      <c r="X85" s="83">
        <v>0.98</v>
      </c>
      <c r="Y85" s="83">
        <v>0.98</v>
      </c>
      <c r="Z85" s="66"/>
      <c r="AA85" s="66"/>
      <c r="AB85" s="84"/>
      <c r="AC85" s="84"/>
      <c r="AD85" s="84"/>
      <c r="AE85" s="84"/>
      <c r="AF85" s="69"/>
      <c r="AG85" s="69"/>
      <c r="AH85" s="69"/>
      <c r="AI85" s="84"/>
      <c r="AJ85" s="84"/>
      <c r="AK85" s="84"/>
      <c r="AL85" s="43"/>
      <c r="AM85" s="43"/>
      <c r="AN85" s="43"/>
      <c r="AO85" s="43"/>
      <c r="AP85" s="85"/>
      <c r="AQ85" s="85"/>
      <c r="AR85" s="51"/>
      <c r="AS85" s="51"/>
      <c r="AT85" s="51"/>
      <c r="AU85" s="51"/>
      <c r="AV85" s="51"/>
      <c r="AW85" s="51"/>
      <c r="AX85" s="51"/>
    </row>
    <row r="86" spans="1:50" s="53" customFormat="1" ht="30" hidden="1" customHeight="1" x14ac:dyDescent="0.25">
      <c r="A86" s="36" t="s">
        <v>56</v>
      </c>
      <c r="B86" s="38">
        <v>2013</v>
      </c>
      <c r="C86" s="38" t="s">
        <v>167</v>
      </c>
      <c r="D86" s="92" t="s">
        <v>400</v>
      </c>
      <c r="E86" s="38" t="s">
        <v>89</v>
      </c>
      <c r="F86" s="38" t="s">
        <v>108</v>
      </c>
      <c r="G86" s="90">
        <v>41654</v>
      </c>
      <c r="H86" s="90">
        <v>41744</v>
      </c>
      <c r="I86" s="84"/>
      <c r="J86" s="48">
        <v>300000</v>
      </c>
      <c r="K86" s="48">
        <v>300000</v>
      </c>
      <c r="L86" s="69"/>
      <c r="M86" s="69"/>
      <c r="N86" s="48">
        <v>300000</v>
      </c>
      <c r="O86" s="48">
        <v>296609</v>
      </c>
      <c r="P86" s="48">
        <v>296609.95</v>
      </c>
      <c r="Q86" s="43">
        <f t="shared" ref="Q86:R90" si="38">J86</f>
        <v>300000</v>
      </c>
      <c r="R86" s="44">
        <f t="shared" si="38"/>
        <v>300000</v>
      </c>
      <c r="S86" s="44">
        <f t="shared" ref="S86:S91" si="39">R86</f>
        <v>300000</v>
      </c>
      <c r="T86" s="43">
        <f t="shared" si="31"/>
        <v>296609</v>
      </c>
      <c r="U86" s="44">
        <f t="shared" ref="U86:U90" si="40">V86</f>
        <v>296609.95</v>
      </c>
      <c r="V86" s="44">
        <f t="shared" si="33"/>
        <v>296609.95</v>
      </c>
      <c r="W86" s="43">
        <f t="shared" ref="W86:W91" si="41">V86</f>
        <v>296609.95</v>
      </c>
      <c r="X86" s="111">
        <v>1</v>
      </c>
      <c r="Y86" s="111">
        <v>1</v>
      </c>
      <c r="Z86" s="38" t="s">
        <v>401</v>
      </c>
      <c r="AA86" s="38" t="s">
        <v>347</v>
      </c>
      <c r="AB86" s="38"/>
      <c r="AC86" s="38"/>
      <c r="AD86" s="38"/>
      <c r="AE86" s="38"/>
      <c r="AF86" s="48"/>
      <c r="AG86" s="48"/>
      <c r="AH86" s="48"/>
      <c r="AI86" s="38"/>
      <c r="AJ86" s="50">
        <f t="shared" ref="AJ86:AJ91" si="42">K86-O86</f>
        <v>3391</v>
      </c>
      <c r="AK86" s="50">
        <f t="shared" ref="AK86:AK91" si="43">O86-P86</f>
        <v>-0.95000000001164153</v>
      </c>
      <c r="AL86" s="43"/>
      <c r="AM86" s="43"/>
      <c r="AN86" s="43"/>
      <c r="AO86" s="43"/>
      <c r="AP86" s="51" t="s">
        <v>67</v>
      </c>
      <c r="AQ86" s="51" t="s">
        <v>67</v>
      </c>
      <c r="AR86" s="51" t="s">
        <v>68</v>
      </c>
      <c r="AS86" s="51"/>
      <c r="AT86" s="51" t="s">
        <v>69</v>
      </c>
      <c r="AU86" s="51" t="s">
        <v>69</v>
      </c>
      <c r="AV86" s="51"/>
      <c r="AW86" s="51"/>
      <c r="AX86" s="51"/>
    </row>
    <row r="87" spans="1:50" s="53" customFormat="1" ht="39" hidden="1" customHeight="1" x14ac:dyDescent="0.25">
      <c r="A87" s="36" t="s">
        <v>56</v>
      </c>
      <c r="B87" s="38">
        <v>2013</v>
      </c>
      <c r="C87" s="38" t="s">
        <v>167</v>
      </c>
      <c r="D87" s="92" t="s">
        <v>402</v>
      </c>
      <c r="E87" s="38" t="s">
        <v>222</v>
      </c>
      <c r="F87" s="38" t="s">
        <v>167</v>
      </c>
      <c r="G87" s="103">
        <v>41609</v>
      </c>
      <c r="H87" s="103">
        <v>41640</v>
      </c>
      <c r="I87" s="84"/>
      <c r="J87" s="48">
        <v>18000000</v>
      </c>
      <c r="K87" s="48">
        <v>18000000</v>
      </c>
      <c r="L87" s="69"/>
      <c r="M87" s="69"/>
      <c r="N87" s="48">
        <v>18000000</v>
      </c>
      <c r="O87" s="48">
        <v>18000000</v>
      </c>
      <c r="P87" s="48">
        <v>18000000</v>
      </c>
      <c r="Q87" s="43">
        <f t="shared" si="38"/>
        <v>18000000</v>
      </c>
      <c r="R87" s="44">
        <f t="shared" si="38"/>
        <v>18000000</v>
      </c>
      <c r="S87" s="44">
        <f t="shared" si="39"/>
        <v>18000000</v>
      </c>
      <c r="T87" s="43">
        <f t="shared" si="31"/>
        <v>18000000</v>
      </c>
      <c r="U87" s="44">
        <f t="shared" si="40"/>
        <v>18000000</v>
      </c>
      <c r="V87" s="44">
        <f t="shared" si="33"/>
        <v>18000000</v>
      </c>
      <c r="W87" s="43">
        <f t="shared" si="41"/>
        <v>18000000</v>
      </c>
      <c r="X87" s="111">
        <v>1</v>
      </c>
      <c r="Y87" s="111">
        <v>1</v>
      </c>
      <c r="Z87" s="38" t="s">
        <v>403</v>
      </c>
      <c r="AA87" s="38" t="s">
        <v>347</v>
      </c>
      <c r="AB87" s="38" t="s">
        <v>348</v>
      </c>
      <c r="AC87" s="94">
        <v>790000162612</v>
      </c>
      <c r="AD87" s="38" t="s">
        <v>404</v>
      </c>
      <c r="AE87" s="38" t="s">
        <v>405</v>
      </c>
      <c r="AF87" s="48">
        <v>517.5</v>
      </c>
      <c r="AG87" s="48">
        <v>0</v>
      </c>
      <c r="AH87" s="48">
        <v>0</v>
      </c>
      <c r="AI87" s="38" t="s">
        <v>406</v>
      </c>
      <c r="AJ87" s="50">
        <f t="shared" si="42"/>
        <v>0</v>
      </c>
      <c r="AK87" s="50">
        <f t="shared" si="43"/>
        <v>0</v>
      </c>
      <c r="AL87" s="43"/>
      <c r="AM87" s="43"/>
      <c r="AN87" s="43"/>
      <c r="AO87" s="43"/>
      <c r="AP87" s="51" t="s">
        <v>67</v>
      </c>
      <c r="AQ87" s="51" t="s">
        <v>67</v>
      </c>
      <c r="AR87" s="91" t="s">
        <v>407</v>
      </c>
      <c r="AS87" s="51" t="s">
        <v>108</v>
      </c>
      <c r="AT87" s="51"/>
      <c r="AU87" s="51"/>
      <c r="AV87" s="51"/>
      <c r="AW87" s="51"/>
      <c r="AX87" s="51"/>
    </row>
    <row r="88" spans="1:50" s="53" customFormat="1" ht="60" hidden="1" customHeight="1" x14ac:dyDescent="0.25">
      <c r="A88" s="36" t="s">
        <v>56</v>
      </c>
      <c r="B88" s="38">
        <v>2013</v>
      </c>
      <c r="C88" s="38" t="s">
        <v>70</v>
      </c>
      <c r="D88" s="92" t="s">
        <v>408</v>
      </c>
      <c r="E88" s="38" t="s">
        <v>59</v>
      </c>
      <c r="F88" s="38" t="s">
        <v>90</v>
      </c>
      <c r="G88" s="95">
        <v>41654</v>
      </c>
      <c r="H88" s="95">
        <v>41831</v>
      </c>
      <c r="I88" s="84"/>
      <c r="J88" s="48">
        <v>3000000</v>
      </c>
      <c r="K88" s="41">
        <v>3000000</v>
      </c>
      <c r="L88" s="69"/>
      <c r="M88" s="69"/>
      <c r="N88" s="48">
        <v>3000000</v>
      </c>
      <c r="O88" s="48">
        <v>3000000</v>
      </c>
      <c r="P88" s="48">
        <v>3000000</v>
      </c>
      <c r="Q88" s="43">
        <f t="shared" si="38"/>
        <v>3000000</v>
      </c>
      <c r="R88" s="44">
        <f t="shared" si="38"/>
        <v>3000000</v>
      </c>
      <c r="S88" s="44">
        <f t="shared" si="39"/>
        <v>3000000</v>
      </c>
      <c r="T88" s="43">
        <f t="shared" si="31"/>
        <v>3000000</v>
      </c>
      <c r="U88" s="44">
        <f t="shared" si="40"/>
        <v>3000000</v>
      </c>
      <c r="V88" s="44">
        <f t="shared" si="33"/>
        <v>3000000</v>
      </c>
      <c r="W88" s="43">
        <f t="shared" si="41"/>
        <v>3000000</v>
      </c>
      <c r="X88" s="111">
        <v>1</v>
      </c>
      <c r="Y88" s="111">
        <f>V88/O88</f>
        <v>1</v>
      </c>
      <c r="Z88" s="38" t="s">
        <v>409</v>
      </c>
      <c r="AA88" s="38" t="s">
        <v>70</v>
      </c>
      <c r="AB88" s="38" t="s">
        <v>305</v>
      </c>
      <c r="AC88" s="109" t="s">
        <v>410</v>
      </c>
      <c r="AD88" s="38" t="s">
        <v>357</v>
      </c>
      <c r="AE88" s="109" t="s">
        <v>411</v>
      </c>
      <c r="AF88" s="48">
        <v>19981.66</v>
      </c>
      <c r="AG88" s="48">
        <v>0</v>
      </c>
      <c r="AH88" s="48">
        <v>319571.37</v>
      </c>
      <c r="AI88" s="92" t="s">
        <v>412</v>
      </c>
      <c r="AJ88" s="50">
        <f t="shared" si="42"/>
        <v>0</v>
      </c>
      <c r="AK88" s="50">
        <f t="shared" si="43"/>
        <v>0</v>
      </c>
      <c r="AL88" s="43"/>
      <c r="AM88" s="43"/>
      <c r="AN88" s="43"/>
      <c r="AO88" s="43"/>
      <c r="AP88" s="51" t="s">
        <v>67</v>
      </c>
      <c r="AQ88" s="51" t="s">
        <v>67</v>
      </c>
      <c r="AR88" s="91" t="s">
        <v>407</v>
      </c>
      <c r="AS88" s="51" t="s">
        <v>108</v>
      </c>
      <c r="AT88" s="51"/>
      <c r="AU88" s="51"/>
      <c r="AV88" s="51"/>
      <c r="AW88" s="51"/>
      <c r="AX88" s="51"/>
    </row>
    <row r="89" spans="1:50" s="53" customFormat="1" ht="64.5" hidden="1" customHeight="1" x14ac:dyDescent="0.25">
      <c r="A89" s="36" t="s">
        <v>56</v>
      </c>
      <c r="B89" s="38">
        <v>2013</v>
      </c>
      <c r="C89" s="38" t="s">
        <v>57</v>
      </c>
      <c r="D89" s="92" t="s">
        <v>413</v>
      </c>
      <c r="E89" s="38" t="s">
        <v>59</v>
      </c>
      <c r="F89" s="38" t="s">
        <v>61</v>
      </c>
      <c r="G89" s="103">
        <v>41609</v>
      </c>
      <c r="H89" s="103">
        <v>41791</v>
      </c>
      <c r="I89" s="84"/>
      <c r="J89" s="48">
        <v>1900000</v>
      </c>
      <c r="K89" s="48">
        <v>1900000</v>
      </c>
      <c r="L89" s="69"/>
      <c r="M89" s="69"/>
      <c r="N89" s="48">
        <v>0</v>
      </c>
      <c r="O89" s="48">
        <v>0</v>
      </c>
      <c r="P89" s="48">
        <v>0</v>
      </c>
      <c r="Q89" s="43">
        <v>1900000</v>
      </c>
      <c r="R89" s="44">
        <f t="shared" si="38"/>
        <v>1900000</v>
      </c>
      <c r="S89" s="44">
        <v>0</v>
      </c>
      <c r="T89" s="43">
        <f t="shared" si="31"/>
        <v>0</v>
      </c>
      <c r="U89" s="44">
        <f t="shared" si="40"/>
        <v>0</v>
      </c>
      <c r="V89" s="44">
        <f t="shared" si="33"/>
        <v>0</v>
      </c>
      <c r="W89" s="43">
        <f t="shared" si="41"/>
        <v>0</v>
      </c>
      <c r="X89" s="111" t="s">
        <v>333</v>
      </c>
      <c r="Y89" s="111" t="s">
        <v>333</v>
      </c>
      <c r="Z89" s="38" t="s">
        <v>414</v>
      </c>
      <c r="AA89" s="38" t="s">
        <v>57</v>
      </c>
      <c r="AB89" s="38"/>
      <c r="AC89" s="38"/>
      <c r="AD89" s="38"/>
      <c r="AE89" s="38"/>
      <c r="AF89" s="48"/>
      <c r="AG89" s="48"/>
      <c r="AH89" s="48"/>
      <c r="AI89" s="38" t="s">
        <v>415</v>
      </c>
      <c r="AJ89" s="50">
        <f t="shared" si="42"/>
        <v>1900000</v>
      </c>
      <c r="AK89" s="50">
        <f t="shared" si="43"/>
        <v>0</v>
      </c>
      <c r="AL89" s="43"/>
      <c r="AM89" s="43"/>
      <c r="AN89" s="43"/>
      <c r="AO89" s="43"/>
      <c r="AP89" s="51" t="s">
        <v>302</v>
      </c>
      <c r="AQ89" s="51" t="s">
        <v>302</v>
      </c>
      <c r="AR89" s="91" t="s">
        <v>416</v>
      </c>
      <c r="AS89" s="51" t="s">
        <v>301</v>
      </c>
      <c r="AT89" s="51"/>
      <c r="AU89" s="51"/>
      <c r="AV89" s="51"/>
      <c r="AW89" s="51"/>
      <c r="AX89" s="51"/>
    </row>
    <row r="90" spans="1:50" s="53" customFormat="1" ht="30" hidden="1" customHeight="1" x14ac:dyDescent="0.25">
      <c r="A90" s="36" t="s">
        <v>56</v>
      </c>
      <c r="B90" s="38">
        <v>2013</v>
      </c>
      <c r="C90" s="38" t="s">
        <v>167</v>
      </c>
      <c r="D90" s="92" t="s">
        <v>417</v>
      </c>
      <c r="E90" s="38" t="s">
        <v>59</v>
      </c>
      <c r="F90" s="38" t="s">
        <v>167</v>
      </c>
      <c r="G90" s="90">
        <v>41690</v>
      </c>
      <c r="H90" s="90">
        <v>41835</v>
      </c>
      <c r="I90" s="84"/>
      <c r="J90" s="48">
        <v>22915779</v>
      </c>
      <c r="K90" s="48">
        <v>22915779</v>
      </c>
      <c r="L90" s="69"/>
      <c r="M90" s="69"/>
      <c r="N90" s="48">
        <v>22915778.939999998</v>
      </c>
      <c r="O90" s="48">
        <v>22908401.850000001</v>
      </c>
      <c r="P90" s="48">
        <v>22824180.850000001</v>
      </c>
      <c r="Q90" s="43">
        <f t="shared" ref="Q90:R105" si="44">J90</f>
        <v>22915779</v>
      </c>
      <c r="R90" s="44">
        <f t="shared" si="38"/>
        <v>22915779</v>
      </c>
      <c r="S90" s="44">
        <f t="shared" si="39"/>
        <v>22915779</v>
      </c>
      <c r="T90" s="43">
        <f t="shared" si="31"/>
        <v>22908401.850000001</v>
      </c>
      <c r="U90" s="44">
        <f t="shared" si="40"/>
        <v>22824180.850000001</v>
      </c>
      <c r="V90" s="44">
        <f t="shared" si="33"/>
        <v>22824180.850000001</v>
      </c>
      <c r="W90" s="43">
        <f t="shared" si="41"/>
        <v>22824180.850000001</v>
      </c>
      <c r="X90" s="111">
        <v>1</v>
      </c>
      <c r="Y90" s="111">
        <v>0.99860000000000004</v>
      </c>
      <c r="Z90" s="38" t="s">
        <v>418</v>
      </c>
      <c r="AA90" s="38" t="s">
        <v>347</v>
      </c>
      <c r="AB90" s="38" t="s">
        <v>348</v>
      </c>
      <c r="AC90" s="38" t="s">
        <v>419</v>
      </c>
      <c r="AD90" s="38" t="s">
        <v>368</v>
      </c>
      <c r="AE90" s="38" t="s">
        <v>420</v>
      </c>
      <c r="AF90" s="48">
        <v>206.80999999999997</v>
      </c>
      <c r="AG90" s="48">
        <v>0</v>
      </c>
      <c r="AH90" s="48">
        <v>84221.040000000445</v>
      </c>
      <c r="AI90" s="38" t="s">
        <v>421</v>
      </c>
      <c r="AJ90" s="50">
        <f t="shared" si="42"/>
        <v>7377.1499999985099</v>
      </c>
      <c r="AK90" s="50">
        <f t="shared" si="43"/>
        <v>84221</v>
      </c>
      <c r="AL90" s="43"/>
      <c r="AM90" s="43"/>
      <c r="AN90" s="43"/>
      <c r="AO90" s="43"/>
      <c r="AP90" s="51" t="s">
        <v>67</v>
      </c>
      <c r="AQ90" s="51" t="s">
        <v>67</v>
      </c>
      <c r="AR90" s="51" t="s">
        <v>68</v>
      </c>
      <c r="AS90" s="51"/>
      <c r="AT90" s="51" t="s">
        <v>69</v>
      </c>
      <c r="AU90" s="51" t="s">
        <v>69</v>
      </c>
      <c r="AV90" s="51"/>
      <c r="AW90" s="51"/>
      <c r="AX90" s="51"/>
    </row>
    <row r="91" spans="1:50" s="53" customFormat="1" ht="99" customHeight="1" x14ac:dyDescent="0.25">
      <c r="A91" s="36" t="s">
        <v>56</v>
      </c>
      <c r="B91" s="38">
        <v>2014</v>
      </c>
      <c r="C91" s="36" t="s">
        <v>61</v>
      </c>
      <c r="D91" s="37" t="s">
        <v>425</v>
      </c>
      <c r="E91" s="38" t="s">
        <v>422</v>
      </c>
      <c r="F91" s="38" t="s">
        <v>57</v>
      </c>
      <c r="G91" s="90" t="s">
        <v>426</v>
      </c>
      <c r="H91" s="90" t="s">
        <v>426</v>
      </c>
      <c r="I91" s="84"/>
      <c r="J91" s="48">
        <v>35000000</v>
      </c>
      <c r="K91" s="48">
        <v>35000000</v>
      </c>
      <c r="L91" s="69"/>
      <c r="M91" s="69"/>
      <c r="N91" s="48">
        <v>35000000</v>
      </c>
      <c r="O91" s="48">
        <v>35000000</v>
      </c>
      <c r="P91" s="48">
        <v>34999999.960000001</v>
      </c>
      <c r="Q91" s="43">
        <f t="shared" si="44"/>
        <v>35000000</v>
      </c>
      <c r="R91" s="43">
        <f t="shared" si="44"/>
        <v>35000000</v>
      </c>
      <c r="S91" s="44">
        <f t="shared" si="39"/>
        <v>35000000</v>
      </c>
      <c r="T91" s="43">
        <f>O91</f>
        <v>35000000</v>
      </c>
      <c r="U91" s="44">
        <f>V91</f>
        <v>34999999.960000001</v>
      </c>
      <c r="V91" s="44">
        <f>P91</f>
        <v>34999999.960000001</v>
      </c>
      <c r="W91" s="43">
        <f t="shared" si="41"/>
        <v>34999999.960000001</v>
      </c>
      <c r="X91" s="111">
        <v>1</v>
      </c>
      <c r="Y91" s="122">
        <f>V91/O91</f>
        <v>0.99999999885714286</v>
      </c>
      <c r="Z91" s="38"/>
      <c r="AA91" s="38"/>
      <c r="AB91" s="38" t="s">
        <v>62</v>
      </c>
      <c r="AC91" s="38"/>
      <c r="AD91" s="38" t="s">
        <v>427</v>
      </c>
      <c r="AE91" s="38" t="s">
        <v>428</v>
      </c>
      <c r="AF91" s="48">
        <v>320207.89</v>
      </c>
      <c r="AG91" s="48">
        <v>0</v>
      </c>
      <c r="AH91" s="48">
        <v>0</v>
      </c>
      <c r="AI91" s="38" t="s">
        <v>429</v>
      </c>
      <c r="AJ91" s="50">
        <f t="shared" si="42"/>
        <v>0</v>
      </c>
      <c r="AK91" s="50">
        <f t="shared" si="43"/>
        <v>3.9999999105930328E-2</v>
      </c>
      <c r="AL91" s="43">
        <v>0</v>
      </c>
      <c r="AM91" s="123" t="s">
        <v>430</v>
      </c>
      <c r="AN91" s="43"/>
      <c r="AO91" s="43">
        <v>320207.89</v>
      </c>
      <c r="AP91" s="51" t="s">
        <v>67</v>
      </c>
      <c r="AQ91" s="51" t="s">
        <v>67</v>
      </c>
      <c r="AR91" s="91" t="s">
        <v>431</v>
      </c>
      <c r="AS91" s="51" t="s">
        <v>108</v>
      </c>
      <c r="AT91" s="51"/>
      <c r="AU91" s="51"/>
      <c r="AV91" s="51"/>
      <c r="AW91" s="51"/>
      <c r="AX91" s="51"/>
    </row>
    <row r="92" spans="1:50" s="53" customFormat="1" ht="116.25" customHeight="1" x14ac:dyDescent="0.25">
      <c r="A92" s="54" t="s">
        <v>56</v>
      </c>
      <c r="B92" s="55">
        <v>2014</v>
      </c>
      <c r="C92" s="54" t="s">
        <v>61</v>
      </c>
      <c r="D92" s="37" t="s">
        <v>432</v>
      </c>
      <c r="E92" s="38"/>
      <c r="F92" s="38" t="s">
        <v>57</v>
      </c>
      <c r="G92" s="38"/>
      <c r="H92" s="38"/>
      <c r="I92" s="84"/>
      <c r="J92" s="48">
        <f t="shared" ref="J92:K92" si="45">J93+J94</f>
        <v>82000000</v>
      </c>
      <c r="K92" s="48">
        <f t="shared" si="45"/>
        <v>82000000</v>
      </c>
      <c r="L92" s="69"/>
      <c r="M92" s="69"/>
      <c r="N92" s="48">
        <v>76750000</v>
      </c>
      <c r="O92" s="48">
        <f>O93+O94+AL92</f>
        <v>74352232.310000002</v>
      </c>
      <c r="P92" s="48">
        <f>P93+P94+AL92</f>
        <v>74352232.310000002</v>
      </c>
      <c r="Q92" s="43">
        <f t="shared" si="44"/>
        <v>82000000</v>
      </c>
      <c r="R92" s="43">
        <f t="shared" si="44"/>
        <v>82000000</v>
      </c>
      <c r="S92" s="44">
        <f>R92</f>
        <v>82000000</v>
      </c>
      <c r="T92" s="43">
        <f>O92+AL92</f>
        <v>74434232.310000002</v>
      </c>
      <c r="U92" s="44">
        <f>V92</f>
        <v>74352232.310000002</v>
      </c>
      <c r="V92" s="44">
        <f>P92</f>
        <v>74352232.310000002</v>
      </c>
      <c r="W92" s="44">
        <f>V92</f>
        <v>74352232.310000002</v>
      </c>
      <c r="X92" s="111">
        <f>AVERAGE(X93:X94)</f>
        <v>1</v>
      </c>
      <c r="Y92" s="111">
        <f>AVERAGE(Y93:Y94)</f>
        <v>1</v>
      </c>
      <c r="Z92" s="38"/>
      <c r="AA92" s="38"/>
      <c r="AB92" s="38"/>
      <c r="AC92" s="38"/>
      <c r="AD92" s="88"/>
      <c r="AE92" s="88"/>
      <c r="AF92" s="48">
        <v>580177.27</v>
      </c>
      <c r="AG92" s="48"/>
      <c r="AH92" s="48">
        <v>4194337.13</v>
      </c>
      <c r="AI92" s="37" t="s">
        <v>433</v>
      </c>
      <c r="AJ92" s="50">
        <f>K92-O92</f>
        <v>7647767.6899999976</v>
      </c>
      <c r="AK92" s="50">
        <f>O92-P92</f>
        <v>0</v>
      </c>
      <c r="AL92" s="43">
        <v>82000</v>
      </c>
      <c r="AM92" s="123" t="s">
        <v>434</v>
      </c>
      <c r="AN92" s="43"/>
      <c r="AO92" s="43"/>
      <c r="AP92" s="51" t="s">
        <v>67</v>
      </c>
      <c r="AQ92" s="51" t="s">
        <v>67</v>
      </c>
      <c r="AR92" s="91" t="s">
        <v>435</v>
      </c>
      <c r="AS92" s="51" t="s">
        <v>436</v>
      </c>
      <c r="AT92" s="51"/>
      <c r="AU92" s="51"/>
      <c r="AV92" s="51"/>
      <c r="AW92" s="51"/>
      <c r="AX92" s="51"/>
    </row>
    <row r="93" spans="1:50" s="53" customFormat="1" ht="45" hidden="1" customHeight="1" x14ac:dyDescent="0.25">
      <c r="A93" s="65"/>
      <c r="B93" s="66"/>
      <c r="C93" s="65"/>
      <c r="D93" s="124" t="s">
        <v>437</v>
      </c>
      <c r="E93" s="84" t="s">
        <v>59</v>
      </c>
      <c r="F93" s="38" t="s">
        <v>57</v>
      </c>
      <c r="G93" s="108">
        <v>42009</v>
      </c>
      <c r="H93" s="108">
        <v>42189</v>
      </c>
      <c r="I93" s="84"/>
      <c r="J93" s="69">
        <v>50000000</v>
      </c>
      <c r="K93" s="69">
        <v>50000000</v>
      </c>
      <c r="L93" s="69"/>
      <c r="M93" s="69"/>
      <c r="N93" s="69"/>
      <c r="O93" s="69">
        <v>42275525.009999998</v>
      </c>
      <c r="P93" s="69">
        <v>42275525.009999998</v>
      </c>
      <c r="Q93" s="119">
        <f t="shared" si="44"/>
        <v>50000000</v>
      </c>
      <c r="R93" s="119">
        <f t="shared" si="44"/>
        <v>50000000</v>
      </c>
      <c r="S93" s="70">
        <f>J93</f>
        <v>50000000</v>
      </c>
      <c r="T93" s="119">
        <f>O93</f>
        <v>42275525.009999998</v>
      </c>
      <c r="U93" s="70">
        <f>V93</f>
        <v>42275525.009999998</v>
      </c>
      <c r="V93" s="70">
        <f>P93</f>
        <v>42275525.009999998</v>
      </c>
      <c r="W93" s="70">
        <f>V93</f>
        <v>42275525.009999998</v>
      </c>
      <c r="X93" s="122">
        <v>1</v>
      </c>
      <c r="Y93" s="122">
        <f>V93/O93</f>
        <v>1</v>
      </c>
      <c r="Z93" s="84"/>
      <c r="AA93" s="84"/>
      <c r="AB93" s="84"/>
      <c r="AC93" s="84"/>
      <c r="AD93" s="84"/>
      <c r="AE93" s="84"/>
      <c r="AF93" s="69"/>
      <c r="AG93" s="69"/>
      <c r="AH93" s="69"/>
      <c r="AI93" s="84"/>
      <c r="AJ93" s="84"/>
      <c r="AK93" s="84"/>
      <c r="AL93" s="43"/>
      <c r="AM93" s="43"/>
      <c r="AN93" s="43"/>
      <c r="AO93" s="43"/>
      <c r="AP93" s="85"/>
      <c r="AQ93" s="85"/>
      <c r="AR93" s="51"/>
      <c r="AS93" s="51"/>
      <c r="AT93" s="51"/>
      <c r="AU93" s="51"/>
      <c r="AV93" s="51"/>
      <c r="AW93" s="51"/>
      <c r="AX93" s="51"/>
    </row>
    <row r="94" spans="1:50" s="53" customFormat="1" ht="60" hidden="1" customHeight="1" x14ac:dyDescent="0.25">
      <c r="A94" s="65"/>
      <c r="B94" s="66"/>
      <c r="C94" s="65"/>
      <c r="D94" s="124" t="s">
        <v>438</v>
      </c>
      <c r="E94" s="84" t="s">
        <v>422</v>
      </c>
      <c r="F94" s="38" t="s">
        <v>57</v>
      </c>
      <c r="G94" s="108">
        <v>42004</v>
      </c>
      <c r="H94" s="108">
        <v>42013</v>
      </c>
      <c r="I94" s="84"/>
      <c r="J94" s="69">
        <v>32000000</v>
      </c>
      <c r="K94" s="69">
        <v>32000000</v>
      </c>
      <c r="L94" s="69"/>
      <c r="M94" s="69"/>
      <c r="N94" s="69"/>
      <c r="O94" s="69">
        <v>31994707.300000001</v>
      </c>
      <c r="P94" s="69">
        <v>31994707.300000001</v>
      </c>
      <c r="Q94" s="119">
        <f t="shared" si="44"/>
        <v>32000000</v>
      </c>
      <c r="R94" s="119">
        <f t="shared" si="44"/>
        <v>32000000</v>
      </c>
      <c r="S94" s="70">
        <f>J94</f>
        <v>32000000</v>
      </c>
      <c r="T94" s="119">
        <f>O94</f>
        <v>31994707.300000001</v>
      </c>
      <c r="U94" s="70">
        <f>V94</f>
        <v>31994707.300000001</v>
      </c>
      <c r="V94" s="70">
        <f>P94</f>
        <v>31994707.300000001</v>
      </c>
      <c r="W94" s="70">
        <f>V94</f>
        <v>31994707.300000001</v>
      </c>
      <c r="X94" s="122">
        <v>1</v>
      </c>
      <c r="Y94" s="122">
        <v>1</v>
      </c>
      <c r="Z94" s="84"/>
      <c r="AA94" s="84"/>
      <c r="AB94" s="84"/>
      <c r="AC94" s="84"/>
      <c r="AD94" s="84"/>
      <c r="AE94" s="84"/>
      <c r="AF94" s="69"/>
      <c r="AG94" s="69"/>
      <c r="AH94" s="69"/>
      <c r="AI94" s="84"/>
      <c r="AJ94" s="84"/>
      <c r="AK94" s="84"/>
      <c r="AL94" s="43"/>
      <c r="AM94" s="43"/>
      <c r="AN94" s="43"/>
      <c r="AO94" s="43"/>
      <c r="AP94" s="85"/>
      <c r="AQ94" s="85"/>
      <c r="AR94" s="51"/>
      <c r="AS94" s="51"/>
      <c r="AT94" s="51"/>
      <c r="AU94" s="51"/>
      <c r="AV94" s="51"/>
      <c r="AW94" s="51"/>
      <c r="AX94" s="51"/>
    </row>
    <row r="95" spans="1:50" s="53" customFormat="1" ht="45" customHeight="1" x14ac:dyDescent="0.25">
      <c r="A95" s="36" t="s">
        <v>56</v>
      </c>
      <c r="B95" s="38">
        <v>2014</v>
      </c>
      <c r="C95" s="36" t="s">
        <v>61</v>
      </c>
      <c r="D95" s="37" t="s">
        <v>439</v>
      </c>
      <c r="E95" s="38" t="s">
        <v>59</v>
      </c>
      <c r="F95" s="38" t="s">
        <v>90</v>
      </c>
      <c r="G95" s="90">
        <v>42020</v>
      </c>
      <c r="H95" s="90" t="s">
        <v>440</v>
      </c>
      <c r="I95" s="84"/>
      <c r="J95" s="48">
        <v>4500000</v>
      </c>
      <c r="K95" s="48">
        <v>4500000</v>
      </c>
      <c r="L95" s="69"/>
      <c r="M95" s="69"/>
      <c r="N95" s="48">
        <v>4500000</v>
      </c>
      <c r="O95" s="48">
        <f>3704073.36+4500+791420.07</f>
        <v>4499993.43</v>
      </c>
      <c r="P95" s="48">
        <f>4261514.13+4500</f>
        <v>4266014.13</v>
      </c>
      <c r="Q95" s="43">
        <f t="shared" si="44"/>
        <v>4500000</v>
      </c>
      <c r="R95" s="43">
        <f t="shared" si="44"/>
        <v>4500000</v>
      </c>
      <c r="S95" s="44">
        <f t="shared" ref="S95:S102" si="46">R95</f>
        <v>4500000</v>
      </c>
      <c r="T95" s="43">
        <f t="shared" ref="T95:T136" si="47">O95</f>
        <v>4499993.43</v>
      </c>
      <c r="U95" s="44">
        <f t="shared" ref="U95:U136" si="48">V95</f>
        <v>4266014.13</v>
      </c>
      <c r="V95" s="44">
        <f t="shared" ref="V95:V136" si="49">P95</f>
        <v>4266014.13</v>
      </c>
      <c r="W95" s="43">
        <f t="shared" ref="W95:W136" si="50">V95</f>
        <v>4266014.13</v>
      </c>
      <c r="X95" s="111">
        <v>1</v>
      </c>
      <c r="Y95" s="122">
        <f>V95/O95</f>
        <v>0.94800452408660518</v>
      </c>
      <c r="Z95" s="38"/>
      <c r="AA95" s="38"/>
      <c r="AB95" s="38" t="s">
        <v>301</v>
      </c>
      <c r="AC95" s="38">
        <v>264849500</v>
      </c>
      <c r="AD95" s="38" t="s">
        <v>424</v>
      </c>
      <c r="AE95" s="38" t="s">
        <v>441</v>
      </c>
      <c r="AF95" s="48">
        <v>31612.91</v>
      </c>
      <c r="AG95" s="48"/>
      <c r="AH95" s="48">
        <v>1730907.54</v>
      </c>
      <c r="AI95" s="38" t="s">
        <v>442</v>
      </c>
      <c r="AJ95" s="50">
        <f t="shared" ref="AJ95:AJ96" si="51">K95-O95</f>
        <v>6.5700000002980232</v>
      </c>
      <c r="AK95" s="50">
        <f t="shared" ref="AK95:AK96" si="52">O95-P95</f>
        <v>233979.29999999981</v>
      </c>
      <c r="AL95" s="43">
        <f>J95*0.001</f>
        <v>4500</v>
      </c>
      <c r="AM95" s="43"/>
      <c r="AN95" s="43"/>
      <c r="AO95" s="43"/>
      <c r="AP95" s="51" t="s">
        <v>273</v>
      </c>
      <c r="AQ95" s="51" t="s">
        <v>273</v>
      </c>
      <c r="AR95" s="91" t="s">
        <v>443</v>
      </c>
      <c r="AS95" s="51" t="s">
        <v>90</v>
      </c>
      <c r="AT95" s="51"/>
      <c r="AU95" s="51"/>
      <c r="AV95" s="51"/>
      <c r="AW95" s="51"/>
      <c r="AX95" s="51"/>
    </row>
    <row r="96" spans="1:50" s="53" customFormat="1" ht="45.75" customHeight="1" x14ac:dyDescent="0.25">
      <c r="A96" s="54" t="s">
        <v>56</v>
      </c>
      <c r="B96" s="55">
        <v>2014</v>
      </c>
      <c r="C96" s="54" t="s">
        <v>61</v>
      </c>
      <c r="D96" s="37" t="s">
        <v>408</v>
      </c>
      <c r="E96" s="38"/>
      <c r="F96" s="38" t="s">
        <v>90</v>
      </c>
      <c r="G96" s="90">
        <v>42045</v>
      </c>
      <c r="H96" s="90">
        <v>42291</v>
      </c>
      <c r="I96" s="84"/>
      <c r="J96" s="48">
        <f>J97+J98+J99</f>
        <v>38300000</v>
      </c>
      <c r="K96" s="48">
        <f>K97+K98+K99</f>
        <v>38300000</v>
      </c>
      <c r="L96" s="69"/>
      <c r="M96" s="69"/>
      <c r="N96" s="48">
        <f>N97+N98+N99</f>
        <v>38300000</v>
      </c>
      <c r="O96" s="48">
        <f>O97+O98+O99</f>
        <v>38299999.980000004</v>
      </c>
      <c r="P96" s="48">
        <f>P97+P98+P99+38300</f>
        <v>31575547.539999999</v>
      </c>
      <c r="Q96" s="43">
        <f t="shared" si="44"/>
        <v>38300000</v>
      </c>
      <c r="R96" s="43">
        <f t="shared" si="44"/>
        <v>38300000</v>
      </c>
      <c r="S96" s="44">
        <f t="shared" si="46"/>
        <v>38300000</v>
      </c>
      <c r="T96" s="43">
        <f t="shared" si="47"/>
        <v>38299999.980000004</v>
      </c>
      <c r="U96" s="44">
        <f t="shared" si="48"/>
        <v>31575547.539999999</v>
      </c>
      <c r="V96" s="44">
        <f t="shared" si="49"/>
        <v>31575547.539999999</v>
      </c>
      <c r="W96" s="43">
        <f t="shared" si="50"/>
        <v>31575547.539999999</v>
      </c>
      <c r="X96" s="111">
        <v>1</v>
      </c>
      <c r="Y96" s="122">
        <f>V96/O96</f>
        <v>0.82442682915113663</v>
      </c>
      <c r="Z96" s="38"/>
      <c r="AA96" s="38"/>
      <c r="AB96" s="38" t="s">
        <v>301</v>
      </c>
      <c r="AC96" s="38" t="s">
        <v>444</v>
      </c>
      <c r="AD96" s="38" t="s">
        <v>445</v>
      </c>
      <c r="AE96" s="38" t="s">
        <v>446</v>
      </c>
      <c r="AF96" s="48">
        <v>456021.12</v>
      </c>
      <c r="AG96" s="48"/>
      <c r="AH96" s="48">
        <v>18910172.300000001</v>
      </c>
      <c r="AI96" s="38" t="s">
        <v>447</v>
      </c>
      <c r="AJ96" s="50">
        <f t="shared" si="51"/>
        <v>1.9999995827674866E-2</v>
      </c>
      <c r="AK96" s="50">
        <f t="shared" si="52"/>
        <v>6724452.4400000051</v>
      </c>
      <c r="AL96" s="43">
        <f>J96*0.001</f>
        <v>38300</v>
      </c>
      <c r="AM96" s="43"/>
      <c r="AN96" s="43"/>
      <c r="AO96" s="43"/>
      <c r="AP96" s="51" t="s">
        <v>67</v>
      </c>
      <c r="AQ96" s="51" t="s">
        <v>67</v>
      </c>
      <c r="AR96" s="91" t="s">
        <v>407</v>
      </c>
      <c r="AS96" s="51" t="s">
        <v>108</v>
      </c>
      <c r="AT96" s="51"/>
      <c r="AU96" s="51"/>
      <c r="AV96" s="51"/>
      <c r="AW96" s="51"/>
      <c r="AX96" s="51"/>
    </row>
    <row r="97" spans="1:50" s="53" customFormat="1" ht="60" hidden="1" customHeight="1" x14ac:dyDescent="0.25">
      <c r="A97" s="65"/>
      <c r="B97" s="66"/>
      <c r="C97" s="65"/>
      <c r="D97" s="124" t="s">
        <v>448</v>
      </c>
      <c r="E97" s="84" t="s">
        <v>59</v>
      </c>
      <c r="F97" s="84" t="s">
        <v>90</v>
      </c>
      <c r="G97" s="108">
        <v>42045</v>
      </c>
      <c r="H97" s="108">
        <v>42164</v>
      </c>
      <c r="I97" s="84"/>
      <c r="J97" s="69">
        <v>9000000</v>
      </c>
      <c r="K97" s="69">
        <v>9000000</v>
      </c>
      <c r="L97" s="69"/>
      <c r="M97" s="69"/>
      <c r="N97" s="69">
        <v>9000000</v>
      </c>
      <c r="O97" s="69">
        <v>17999999.98</v>
      </c>
      <c r="P97" s="69">
        <v>17525663.98</v>
      </c>
      <c r="Q97" s="119">
        <f t="shared" si="44"/>
        <v>9000000</v>
      </c>
      <c r="R97" s="119">
        <f t="shared" si="44"/>
        <v>9000000</v>
      </c>
      <c r="S97" s="70">
        <f t="shared" si="46"/>
        <v>9000000</v>
      </c>
      <c r="T97" s="119">
        <f t="shared" si="47"/>
        <v>17999999.98</v>
      </c>
      <c r="U97" s="70">
        <f t="shared" si="48"/>
        <v>17525663.98</v>
      </c>
      <c r="V97" s="70">
        <f t="shared" si="49"/>
        <v>17525663.98</v>
      </c>
      <c r="W97" s="119">
        <f t="shared" si="50"/>
        <v>17525663.98</v>
      </c>
      <c r="X97" s="122">
        <v>1</v>
      </c>
      <c r="Y97" s="122">
        <f>V97/O97</f>
        <v>0.97364799997072005</v>
      </c>
      <c r="Z97" s="84"/>
      <c r="AA97" s="84"/>
      <c r="AB97" s="84"/>
      <c r="AC97" s="84"/>
      <c r="AD97" s="84"/>
      <c r="AE97" s="84"/>
      <c r="AF97" s="69"/>
      <c r="AG97" s="69"/>
      <c r="AH97" s="69"/>
      <c r="AI97" s="84" t="s">
        <v>449</v>
      </c>
      <c r="AJ97" s="84"/>
      <c r="AK97" s="84"/>
      <c r="AL97" s="43"/>
      <c r="AM97" s="43"/>
      <c r="AN97" s="43"/>
      <c r="AO97" s="43"/>
      <c r="AP97" s="85"/>
      <c r="AQ97" s="85"/>
      <c r="AR97" s="51"/>
      <c r="AS97" s="51"/>
      <c r="AT97" s="51"/>
      <c r="AU97" s="51"/>
      <c r="AV97" s="51"/>
      <c r="AW97" s="51"/>
      <c r="AX97" s="51"/>
    </row>
    <row r="98" spans="1:50" s="53" customFormat="1" ht="60" hidden="1" customHeight="1" x14ac:dyDescent="0.25">
      <c r="A98" s="65"/>
      <c r="B98" s="66"/>
      <c r="C98" s="65"/>
      <c r="D98" s="124" t="s">
        <v>450</v>
      </c>
      <c r="E98" s="84" t="s">
        <v>59</v>
      </c>
      <c r="F98" s="84" t="s">
        <v>90</v>
      </c>
      <c r="G98" s="108">
        <v>42045</v>
      </c>
      <c r="H98" s="108">
        <v>42164</v>
      </c>
      <c r="I98" s="84"/>
      <c r="J98" s="69">
        <v>9000000</v>
      </c>
      <c r="K98" s="69">
        <v>9000000</v>
      </c>
      <c r="L98" s="69"/>
      <c r="M98" s="69"/>
      <c r="N98" s="69">
        <v>9000000</v>
      </c>
      <c r="O98" s="69">
        <v>0</v>
      </c>
      <c r="P98" s="69">
        <v>0</v>
      </c>
      <c r="Q98" s="119">
        <f t="shared" si="44"/>
        <v>9000000</v>
      </c>
      <c r="R98" s="119">
        <f t="shared" si="44"/>
        <v>9000000</v>
      </c>
      <c r="S98" s="70">
        <f t="shared" si="46"/>
        <v>9000000</v>
      </c>
      <c r="T98" s="119">
        <f t="shared" si="47"/>
        <v>0</v>
      </c>
      <c r="U98" s="70">
        <f t="shared" si="48"/>
        <v>0</v>
      </c>
      <c r="V98" s="70">
        <f t="shared" si="49"/>
        <v>0</v>
      </c>
      <c r="W98" s="119">
        <f t="shared" si="50"/>
        <v>0</v>
      </c>
      <c r="X98" s="122"/>
      <c r="Y98" s="122"/>
      <c r="Z98" s="84"/>
      <c r="AA98" s="84"/>
      <c r="AB98" s="84"/>
      <c r="AC98" s="84"/>
      <c r="AD98" s="84"/>
      <c r="AE98" s="84"/>
      <c r="AF98" s="69"/>
      <c r="AG98" s="69"/>
      <c r="AH98" s="69"/>
      <c r="AI98" s="84" t="s">
        <v>449</v>
      </c>
      <c r="AJ98" s="84"/>
      <c r="AK98" s="84"/>
      <c r="AL98" s="43"/>
      <c r="AM98" s="43"/>
      <c r="AN98" s="43"/>
      <c r="AO98" s="43"/>
      <c r="AP98" s="85"/>
      <c r="AQ98" s="85"/>
      <c r="AR98" s="51"/>
      <c r="AS98" s="51"/>
      <c r="AT98" s="51"/>
      <c r="AU98" s="51"/>
      <c r="AV98" s="51"/>
      <c r="AW98" s="51"/>
      <c r="AX98" s="51"/>
    </row>
    <row r="99" spans="1:50" s="53" customFormat="1" ht="45" hidden="1" customHeight="1" x14ac:dyDescent="0.25">
      <c r="A99" s="65"/>
      <c r="B99" s="66"/>
      <c r="C99" s="65"/>
      <c r="D99" s="124" t="s">
        <v>451</v>
      </c>
      <c r="E99" s="84" t="s">
        <v>422</v>
      </c>
      <c r="F99" s="84" t="s">
        <v>90</v>
      </c>
      <c r="G99" s="108"/>
      <c r="H99" s="108"/>
      <c r="I99" s="84"/>
      <c r="J99" s="69">
        <v>20300000</v>
      </c>
      <c r="K99" s="69">
        <v>20300000</v>
      </c>
      <c r="L99" s="69"/>
      <c r="M99" s="69"/>
      <c r="N99" s="69">
        <v>20300000</v>
      </c>
      <c r="O99" s="125">
        <f t="shared" ref="O99" si="53">J99</f>
        <v>20300000</v>
      </c>
      <c r="P99" s="69">
        <v>14011583.560000001</v>
      </c>
      <c r="Q99" s="119">
        <f t="shared" si="44"/>
        <v>20300000</v>
      </c>
      <c r="R99" s="119">
        <f t="shared" si="44"/>
        <v>20300000</v>
      </c>
      <c r="S99" s="70">
        <f t="shared" si="46"/>
        <v>20300000</v>
      </c>
      <c r="T99" s="119">
        <f t="shared" si="47"/>
        <v>20300000</v>
      </c>
      <c r="U99" s="70">
        <f t="shared" si="48"/>
        <v>14011583.560000001</v>
      </c>
      <c r="V99" s="70">
        <f t="shared" si="49"/>
        <v>14011583.560000001</v>
      </c>
      <c r="W99" s="119">
        <f t="shared" si="50"/>
        <v>14011583.560000001</v>
      </c>
      <c r="X99" s="122">
        <v>1</v>
      </c>
      <c r="Y99" s="122">
        <f>V99/O99</f>
        <v>0.69022579113300497</v>
      </c>
      <c r="Z99" s="84"/>
      <c r="AA99" s="84"/>
      <c r="AB99" s="84"/>
      <c r="AC99" s="84"/>
      <c r="AD99" s="84"/>
      <c r="AE99" s="84"/>
      <c r="AF99" s="69"/>
      <c r="AG99" s="69"/>
      <c r="AH99" s="69"/>
      <c r="AI99" s="84"/>
      <c r="AJ99" s="84"/>
      <c r="AK99" s="84"/>
      <c r="AL99" s="43"/>
      <c r="AM99" s="43"/>
      <c r="AN99" s="43"/>
      <c r="AO99" s="43"/>
      <c r="AP99" s="85"/>
      <c r="AQ99" s="85"/>
      <c r="AR99" s="51"/>
      <c r="AS99" s="51"/>
      <c r="AT99" s="51"/>
      <c r="AU99" s="51"/>
      <c r="AV99" s="51"/>
      <c r="AW99" s="51"/>
      <c r="AX99" s="51"/>
    </row>
    <row r="100" spans="1:50" s="53" customFormat="1" ht="51.75" customHeight="1" x14ac:dyDescent="0.25">
      <c r="A100" s="54" t="s">
        <v>56</v>
      </c>
      <c r="B100" s="55">
        <v>2014</v>
      </c>
      <c r="C100" s="55" t="s">
        <v>93</v>
      </c>
      <c r="D100" s="37" t="s">
        <v>452</v>
      </c>
      <c r="E100" s="38"/>
      <c r="F100" s="38" t="s">
        <v>90</v>
      </c>
      <c r="G100" s="90"/>
      <c r="H100" s="90"/>
      <c r="I100" s="84"/>
      <c r="J100" s="48">
        <f>J101+J102+J103</f>
        <v>20792394</v>
      </c>
      <c r="K100" s="48">
        <f>J100+L100+M100</f>
        <v>20792394</v>
      </c>
      <c r="L100" s="69">
        <f>L101+L102+L103</f>
        <v>0</v>
      </c>
      <c r="M100" s="69"/>
      <c r="N100" s="44">
        <v>20792394</v>
      </c>
      <c r="O100" s="48">
        <v>4043945.01</v>
      </c>
      <c r="P100" s="48">
        <f>4035122.38+20792.4</f>
        <v>4055914.78</v>
      </c>
      <c r="Q100" s="43">
        <f t="shared" si="44"/>
        <v>20792394</v>
      </c>
      <c r="R100" s="43">
        <f t="shared" si="44"/>
        <v>20792394</v>
      </c>
      <c r="S100" s="44">
        <f t="shared" si="46"/>
        <v>20792394</v>
      </c>
      <c r="T100" s="43">
        <f t="shared" si="47"/>
        <v>4043945.01</v>
      </c>
      <c r="U100" s="44">
        <f t="shared" si="48"/>
        <v>4055914.78</v>
      </c>
      <c r="V100" s="44">
        <f t="shared" si="49"/>
        <v>4055914.78</v>
      </c>
      <c r="W100" s="43">
        <f t="shared" si="50"/>
        <v>4055914.78</v>
      </c>
      <c r="X100" s="111">
        <v>1</v>
      </c>
      <c r="Y100" s="122">
        <f>V100/O100</f>
        <v>1.0029599240272558</v>
      </c>
      <c r="Z100" s="38"/>
      <c r="AA100" s="38"/>
      <c r="AB100" s="38" t="s">
        <v>301</v>
      </c>
      <c r="AC100" s="38" t="s">
        <v>453</v>
      </c>
      <c r="AD100" s="38" t="s">
        <v>445</v>
      </c>
      <c r="AE100" s="38" t="s">
        <v>454</v>
      </c>
      <c r="AF100" s="48">
        <v>296248.15999999997</v>
      </c>
      <c r="AG100" s="48"/>
      <c r="AH100" s="48">
        <v>17032727.379999999</v>
      </c>
      <c r="AI100" s="38" t="s">
        <v>455</v>
      </c>
      <c r="AJ100" s="50">
        <f>K100-O100</f>
        <v>16748448.99</v>
      </c>
      <c r="AK100" s="50">
        <f>O100-P100</f>
        <v>-11969.770000000019</v>
      </c>
      <c r="AL100" s="43">
        <f>J100*0.001</f>
        <v>20792.394</v>
      </c>
      <c r="AM100" s="43"/>
      <c r="AN100" s="43">
        <v>16727626</v>
      </c>
      <c r="AO100" s="43"/>
      <c r="AP100" s="51" t="s">
        <v>67</v>
      </c>
      <c r="AQ100" s="51" t="s">
        <v>67</v>
      </c>
      <c r="AR100" s="91" t="s">
        <v>443</v>
      </c>
      <c r="AS100" s="51" t="s">
        <v>90</v>
      </c>
      <c r="AT100" s="51"/>
      <c r="AU100" s="51"/>
      <c r="AV100" s="51"/>
      <c r="AW100" s="51"/>
      <c r="AX100" s="51"/>
    </row>
    <row r="101" spans="1:50" s="53" customFormat="1" ht="30" hidden="1" customHeight="1" x14ac:dyDescent="0.25">
      <c r="A101" s="65"/>
      <c r="B101" s="66"/>
      <c r="C101" s="66"/>
      <c r="D101" s="124" t="s">
        <v>456</v>
      </c>
      <c r="E101" s="84" t="s">
        <v>422</v>
      </c>
      <c r="F101" s="84" t="s">
        <v>90</v>
      </c>
      <c r="G101" s="108"/>
      <c r="H101" s="108"/>
      <c r="I101" s="84"/>
      <c r="J101" s="69">
        <v>4047993</v>
      </c>
      <c r="K101" s="69"/>
      <c r="L101" s="69"/>
      <c r="M101" s="69"/>
      <c r="N101" s="69"/>
      <c r="O101" s="69">
        <v>4047993</v>
      </c>
      <c r="P101" s="69">
        <f>4035122.38+4047.99</f>
        <v>4039170.37</v>
      </c>
      <c r="Q101" s="119">
        <f t="shared" si="44"/>
        <v>4047993</v>
      </c>
      <c r="R101" s="119">
        <f t="shared" ref="R101:R102" si="54">M101</f>
        <v>0</v>
      </c>
      <c r="S101" s="70">
        <f t="shared" si="46"/>
        <v>0</v>
      </c>
      <c r="T101" s="119">
        <f t="shared" si="47"/>
        <v>4047993</v>
      </c>
      <c r="U101" s="70">
        <f t="shared" si="48"/>
        <v>4039170.37</v>
      </c>
      <c r="V101" s="70">
        <f t="shared" si="49"/>
        <v>4039170.37</v>
      </c>
      <c r="W101" s="119">
        <f t="shared" si="50"/>
        <v>4039170.37</v>
      </c>
      <c r="X101" s="122"/>
      <c r="Y101" s="122"/>
      <c r="Z101" s="84"/>
      <c r="AA101" s="84"/>
      <c r="AB101" s="84"/>
      <c r="AC101" s="84"/>
      <c r="AD101" s="84"/>
      <c r="AE101" s="84"/>
      <c r="AF101" s="69"/>
      <c r="AG101" s="69"/>
      <c r="AH101" s="69"/>
      <c r="AI101" s="84"/>
      <c r="AJ101" s="84"/>
      <c r="AK101" s="84"/>
      <c r="AL101" s="43"/>
      <c r="AM101" s="43"/>
      <c r="AN101" s="43"/>
      <c r="AO101" s="43"/>
      <c r="AP101" s="85"/>
      <c r="AQ101" s="85"/>
      <c r="AR101" s="51"/>
      <c r="AS101" s="51"/>
      <c r="AT101" s="51"/>
      <c r="AU101" s="51"/>
      <c r="AV101" s="51"/>
      <c r="AW101" s="51"/>
      <c r="AX101" s="51"/>
    </row>
    <row r="102" spans="1:50" s="53" customFormat="1" ht="75" hidden="1" customHeight="1" x14ac:dyDescent="0.25">
      <c r="A102" s="65"/>
      <c r="B102" s="66"/>
      <c r="C102" s="66"/>
      <c r="D102" s="124" t="s">
        <v>457</v>
      </c>
      <c r="E102" s="84" t="s">
        <v>59</v>
      </c>
      <c r="F102" s="84" t="s">
        <v>90</v>
      </c>
      <c r="G102" s="108"/>
      <c r="H102" s="108"/>
      <c r="I102" s="84"/>
      <c r="J102" s="69">
        <v>16744401</v>
      </c>
      <c r="K102" s="69"/>
      <c r="L102" s="69"/>
      <c r="M102" s="69"/>
      <c r="N102" s="69"/>
      <c r="O102" s="69">
        <v>0</v>
      </c>
      <c r="P102" s="69">
        <v>16744.400000000001</v>
      </c>
      <c r="Q102" s="119">
        <f t="shared" si="44"/>
        <v>16744401</v>
      </c>
      <c r="R102" s="119">
        <f t="shared" si="54"/>
        <v>0</v>
      </c>
      <c r="S102" s="70">
        <f t="shared" si="46"/>
        <v>0</v>
      </c>
      <c r="T102" s="119">
        <f t="shared" si="47"/>
        <v>0</v>
      </c>
      <c r="U102" s="70">
        <f t="shared" si="48"/>
        <v>16744.400000000001</v>
      </c>
      <c r="V102" s="70">
        <f t="shared" si="49"/>
        <v>16744.400000000001</v>
      </c>
      <c r="W102" s="119">
        <f t="shared" si="50"/>
        <v>16744.400000000001</v>
      </c>
      <c r="X102" s="122"/>
      <c r="Y102" s="122"/>
      <c r="Z102" s="84"/>
      <c r="AA102" s="84"/>
      <c r="AB102" s="84"/>
      <c r="AC102" s="84"/>
      <c r="AD102" s="84"/>
      <c r="AE102" s="84"/>
      <c r="AF102" s="69"/>
      <c r="AG102" s="69"/>
      <c r="AH102" s="69"/>
      <c r="AI102" s="84" t="s">
        <v>458</v>
      </c>
      <c r="AJ102" s="84"/>
      <c r="AK102" s="84"/>
      <c r="AL102" s="43"/>
      <c r="AM102" s="43"/>
      <c r="AN102" s="43"/>
      <c r="AO102" s="43"/>
      <c r="AP102" s="85"/>
      <c r="AQ102" s="85"/>
      <c r="AR102" s="91" t="s">
        <v>459</v>
      </c>
      <c r="AS102" s="51"/>
      <c r="AT102" s="51"/>
      <c r="AU102" s="51"/>
      <c r="AV102" s="51"/>
      <c r="AW102" s="51"/>
      <c r="AX102" s="51"/>
    </row>
    <row r="103" spans="1:50" s="53" customFormat="1" ht="45" hidden="1" customHeight="1" x14ac:dyDescent="0.25">
      <c r="A103" s="65"/>
      <c r="B103" s="66"/>
      <c r="C103" s="66"/>
      <c r="D103" s="124" t="s">
        <v>460</v>
      </c>
      <c r="E103" s="84"/>
      <c r="F103" s="84"/>
      <c r="G103" s="108"/>
      <c r="H103" s="108"/>
      <c r="I103" s="84"/>
      <c r="J103" s="69">
        <v>0</v>
      </c>
      <c r="K103" s="69"/>
      <c r="L103" s="69"/>
      <c r="M103" s="69">
        <v>621070.89999997616</v>
      </c>
      <c r="N103" s="69"/>
      <c r="O103" s="69"/>
      <c r="P103" s="69"/>
      <c r="Q103" s="119">
        <f t="shared" si="44"/>
        <v>0</v>
      </c>
      <c r="R103" s="119">
        <v>0</v>
      </c>
      <c r="S103" s="70">
        <v>0</v>
      </c>
      <c r="T103" s="119">
        <f t="shared" si="47"/>
        <v>0</v>
      </c>
      <c r="U103" s="70">
        <f t="shared" si="48"/>
        <v>0</v>
      </c>
      <c r="V103" s="70">
        <f t="shared" si="49"/>
        <v>0</v>
      </c>
      <c r="W103" s="119">
        <f t="shared" si="50"/>
        <v>0</v>
      </c>
      <c r="X103" s="122"/>
      <c r="Y103" s="122"/>
      <c r="Z103" s="84"/>
      <c r="AA103" s="84"/>
      <c r="AB103" s="84"/>
      <c r="AC103" s="84"/>
      <c r="AD103" s="84"/>
      <c r="AE103" s="84"/>
      <c r="AF103" s="69"/>
      <c r="AG103" s="69" t="s">
        <v>461</v>
      </c>
      <c r="AH103" s="69" t="s">
        <v>462</v>
      </c>
      <c r="AI103" s="84" t="s">
        <v>463</v>
      </c>
      <c r="AJ103" s="84"/>
      <c r="AK103" s="84"/>
      <c r="AL103" s="43"/>
      <c r="AM103" s="43"/>
      <c r="AN103" s="43"/>
      <c r="AO103" s="43"/>
      <c r="AP103" s="85"/>
      <c r="AQ103" s="85"/>
      <c r="AR103" s="51"/>
      <c r="AS103" s="51"/>
      <c r="AT103" s="51"/>
      <c r="AU103" s="51"/>
      <c r="AV103" s="51"/>
      <c r="AW103" s="51"/>
      <c r="AX103" s="51"/>
    </row>
    <row r="104" spans="1:50" s="53" customFormat="1" ht="60" customHeight="1" x14ac:dyDescent="0.25">
      <c r="A104" s="36" t="s">
        <v>56</v>
      </c>
      <c r="B104" s="38">
        <v>2014</v>
      </c>
      <c r="C104" s="38" t="s">
        <v>61</v>
      </c>
      <c r="D104" s="37" t="s">
        <v>464</v>
      </c>
      <c r="E104" s="38" t="s">
        <v>422</v>
      </c>
      <c r="F104" s="38" t="s">
        <v>90</v>
      </c>
      <c r="G104" s="90"/>
      <c r="H104" s="90"/>
      <c r="I104" s="84"/>
      <c r="J104" s="48">
        <v>10000000</v>
      </c>
      <c r="K104" s="48">
        <v>10000000</v>
      </c>
      <c r="L104" s="69"/>
      <c r="M104" s="69"/>
      <c r="N104" s="48">
        <v>10000000</v>
      </c>
      <c r="O104" s="48">
        <v>10000000</v>
      </c>
      <c r="P104" s="48">
        <f>9989807.08+10000</f>
        <v>9999807.0800000001</v>
      </c>
      <c r="Q104" s="43">
        <f t="shared" si="44"/>
        <v>10000000</v>
      </c>
      <c r="R104" s="43">
        <f t="shared" si="44"/>
        <v>10000000</v>
      </c>
      <c r="S104" s="44">
        <f t="shared" ref="S104:S111" si="55">R104</f>
        <v>10000000</v>
      </c>
      <c r="T104" s="43">
        <f t="shared" si="47"/>
        <v>10000000</v>
      </c>
      <c r="U104" s="44">
        <f t="shared" si="48"/>
        <v>9999807.0800000001</v>
      </c>
      <c r="V104" s="44">
        <f t="shared" si="49"/>
        <v>9999807.0800000001</v>
      </c>
      <c r="W104" s="43">
        <f t="shared" si="50"/>
        <v>9999807.0800000001</v>
      </c>
      <c r="X104" s="111">
        <v>1</v>
      </c>
      <c r="Y104" s="122">
        <f t="shared" ref="Y104:Y113" si="56">V104/O104</f>
        <v>0.99998070800000005</v>
      </c>
      <c r="Z104" s="38"/>
      <c r="AA104" s="38"/>
      <c r="AB104" s="38" t="s">
        <v>301</v>
      </c>
      <c r="AC104" s="38" t="s">
        <v>465</v>
      </c>
      <c r="AD104" s="38" t="s">
        <v>445</v>
      </c>
      <c r="AE104" s="38" t="s">
        <v>466</v>
      </c>
      <c r="AF104" s="48">
        <v>49975.08</v>
      </c>
      <c r="AG104" s="48"/>
      <c r="AH104" s="48">
        <v>75167.199999999997</v>
      </c>
      <c r="AI104" s="38" t="s">
        <v>467</v>
      </c>
      <c r="AJ104" s="50">
        <f>K104-O104</f>
        <v>0</v>
      </c>
      <c r="AK104" s="50">
        <f>O104-P104</f>
        <v>192.91999999992549</v>
      </c>
      <c r="AL104" s="43">
        <f>J104*0.001</f>
        <v>10000</v>
      </c>
      <c r="AM104" s="43"/>
      <c r="AN104" s="43"/>
      <c r="AO104" s="43"/>
      <c r="AP104" s="51" t="s">
        <v>67</v>
      </c>
      <c r="AQ104" s="51" t="s">
        <v>67</v>
      </c>
      <c r="AR104" s="91" t="s">
        <v>407</v>
      </c>
      <c r="AS104" s="51" t="s">
        <v>108</v>
      </c>
      <c r="AT104" s="51"/>
      <c r="AU104" s="51"/>
      <c r="AV104" s="51"/>
      <c r="AW104" s="51"/>
      <c r="AX104" s="51"/>
    </row>
    <row r="105" spans="1:50" s="53" customFormat="1" ht="44.25" customHeight="1" x14ac:dyDescent="0.25">
      <c r="A105" s="36" t="s">
        <v>56</v>
      </c>
      <c r="B105" s="38">
        <v>2014</v>
      </c>
      <c r="C105" s="38" t="s">
        <v>93</v>
      </c>
      <c r="D105" s="37" t="s">
        <v>468</v>
      </c>
      <c r="E105" s="38" t="s">
        <v>59</v>
      </c>
      <c r="F105" s="38" t="s">
        <v>93</v>
      </c>
      <c r="G105" s="90">
        <v>42020</v>
      </c>
      <c r="H105" s="90">
        <v>42200</v>
      </c>
      <c r="I105" s="84"/>
      <c r="J105" s="48">
        <v>27409850</v>
      </c>
      <c r="K105" s="48">
        <v>27409850</v>
      </c>
      <c r="L105" s="69"/>
      <c r="M105" s="69"/>
      <c r="N105" s="48">
        <v>27409850</v>
      </c>
      <c r="O105" s="48">
        <v>27251490</v>
      </c>
      <c r="P105" s="48">
        <v>20262792.16</v>
      </c>
      <c r="Q105" s="43">
        <f t="shared" si="44"/>
        <v>27409850</v>
      </c>
      <c r="R105" s="43">
        <f t="shared" si="44"/>
        <v>27409850</v>
      </c>
      <c r="S105" s="44">
        <f t="shared" si="55"/>
        <v>27409850</v>
      </c>
      <c r="T105" s="43">
        <f t="shared" si="47"/>
        <v>27251490</v>
      </c>
      <c r="U105" s="44">
        <f t="shared" si="48"/>
        <v>20262792.16</v>
      </c>
      <c r="V105" s="44">
        <f t="shared" si="49"/>
        <v>20262792.16</v>
      </c>
      <c r="W105" s="43">
        <f t="shared" si="50"/>
        <v>20262792.16</v>
      </c>
      <c r="X105" s="111">
        <v>1</v>
      </c>
      <c r="Y105" s="122">
        <f t="shared" si="56"/>
        <v>0.74354804673065589</v>
      </c>
      <c r="Z105" s="38"/>
      <c r="AA105" s="38"/>
      <c r="AB105" s="38" t="s">
        <v>469</v>
      </c>
      <c r="AC105" s="38" t="s">
        <v>470</v>
      </c>
      <c r="AD105" s="38" t="s">
        <v>471</v>
      </c>
      <c r="AE105" s="38" t="s">
        <v>472</v>
      </c>
      <c r="AF105" s="48">
        <v>969.55</v>
      </c>
      <c r="AG105" s="48"/>
      <c r="AH105" s="48">
        <v>17121680.890000001</v>
      </c>
      <c r="AI105" s="38" t="s">
        <v>473</v>
      </c>
      <c r="AJ105" s="50">
        <f>K105-O105</f>
        <v>158360</v>
      </c>
      <c r="AK105" s="50">
        <f>O105-P105</f>
        <v>6988697.8399999999</v>
      </c>
      <c r="AL105" s="43">
        <v>27409.85</v>
      </c>
      <c r="AM105" s="123" t="s">
        <v>474</v>
      </c>
      <c r="AN105" s="43"/>
      <c r="AO105" s="43"/>
      <c r="AP105" s="51" t="s">
        <v>67</v>
      </c>
      <c r="AQ105" s="51" t="s">
        <v>67</v>
      </c>
      <c r="AR105" s="91" t="s">
        <v>407</v>
      </c>
      <c r="AS105" s="51" t="s">
        <v>108</v>
      </c>
      <c r="AT105" s="51"/>
      <c r="AU105" s="51"/>
      <c r="AV105" s="51"/>
      <c r="AW105" s="51"/>
      <c r="AX105" s="51"/>
    </row>
    <row r="106" spans="1:50" s="53" customFormat="1" ht="44.25" customHeight="1" x14ac:dyDescent="0.25">
      <c r="A106" s="36" t="s">
        <v>56</v>
      </c>
      <c r="B106" s="38">
        <v>2014</v>
      </c>
      <c r="C106" s="38" t="s">
        <v>93</v>
      </c>
      <c r="D106" s="37" t="s">
        <v>475</v>
      </c>
      <c r="E106" s="38" t="s">
        <v>59</v>
      </c>
      <c r="F106" s="38" t="s">
        <v>93</v>
      </c>
      <c r="G106" s="90">
        <v>42020</v>
      </c>
      <c r="H106" s="90">
        <v>42200</v>
      </c>
      <c r="I106" s="84"/>
      <c r="J106" s="48">
        <v>15000000</v>
      </c>
      <c r="K106" s="48">
        <v>15000000</v>
      </c>
      <c r="L106" s="69"/>
      <c r="M106" s="69"/>
      <c r="N106" s="48">
        <v>15000000</v>
      </c>
      <c r="O106" s="48">
        <f>14985000+15000</f>
        <v>15000000</v>
      </c>
      <c r="P106" s="48">
        <f>14889394.76+15000</f>
        <v>14904394.76</v>
      </c>
      <c r="Q106" s="43">
        <f t="shared" ref="Q106:R137" si="57">J106</f>
        <v>15000000</v>
      </c>
      <c r="R106" s="43">
        <f t="shared" si="57"/>
        <v>15000000</v>
      </c>
      <c r="S106" s="44">
        <f t="shared" si="55"/>
        <v>15000000</v>
      </c>
      <c r="T106" s="43">
        <f t="shared" si="47"/>
        <v>15000000</v>
      </c>
      <c r="U106" s="44">
        <f t="shared" si="48"/>
        <v>14904394.76</v>
      </c>
      <c r="V106" s="44">
        <f t="shared" si="49"/>
        <v>14904394.76</v>
      </c>
      <c r="W106" s="43">
        <f t="shared" si="50"/>
        <v>14904394.76</v>
      </c>
      <c r="X106" s="111">
        <v>1</v>
      </c>
      <c r="Y106" s="122">
        <f t="shared" si="56"/>
        <v>0.99362631733333329</v>
      </c>
      <c r="Z106" s="38"/>
      <c r="AA106" s="38"/>
      <c r="AB106" s="38" t="s">
        <v>469</v>
      </c>
      <c r="AC106" s="38" t="s">
        <v>476</v>
      </c>
      <c r="AD106" s="38" t="s">
        <v>471</v>
      </c>
      <c r="AE106" s="38" t="s">
        <v>477</v>
      </c>
      <c r="AF106" s="48">
        <v>336.19</v>
      </c>
      <c r="AG106" s="48"/>
      <c r="AH106" s="48">
        <v>9308740.4499999993</v>
      </c>
      <c r="AI106" s="38" t="s">
        <v>478</v>
      </c>
      <c r="AJ106" s="50">
        <f t="shared" ref="AJ106:AJ111" si="58">K106-O106</f>
        <v>0</v>
      </c>
      <c r="AK106" s="50">
        <f t="shared" ref="AK106:AK111" si="59">O106-P106</f>
        <v>95605.240000000224</v>
      </c>
      <c r="AL106" s="43">
        <v>15000</v>
      </c>
      <c r="AM106" s="123" t="s">
        <v>479</v>
      </c>
      <c r="AN106" s="43"/>
      <c r="AO106" s="43"/>
      <c r="AP106" s="51" t="s">
        <v>67</v>
      </c>
      <c r="AQ106" s="51" t="s">
        <v>67</v>
      </c>
      <c r="AR106" s="91" t="s">
        <v>407</v>
      </c>
      <c r="AS106" s="51" t="s">
        <v>108</v>
      </c>
      <c r="AT106" s="51"/>
      <c r="AU106" s="51"/>
      <c r="AV106" s="51"/>
      <c r="AW106" s="51"/>
      <c r="AX106" s="51"/>
    </row>
    <row r="107" spans="1:50" s="53" customFormat="1" ht="47.25" customHeight="1" x14ac:dyDescent="0.25">
      <c r="A107" s="36" t="s">
        <v>56</v>
      </c>
      <c r="B107" s="38">
        <v>2014</v>
      </c>
      <c r="C107" s="38" t="s">
        <v>93</v>
      </c>
      <c r="D107" s="37" t="s">
        <v>480</v>
      </c>
      <c r="E107" s="38" t="s">
        <v>59</v>
      </c>
      <c r="F107" s="38" t="s">
        <v>93</v>
      </c>
      <c r="G107" s="90">
        <v>42020</v>
      </c>
      <c r="H107" s="90">
        <v>42185</v>
      </c>
      <c r="I107" s="84"/>
      <c r="J107" s="48">
        <v>19000000</v>
      </c>
      <c r="K107" s="48">
        <v>19000000</v>
      </c>
      <c r="L107" s="69"/>
      <c r="M107" s="69"/>
      <c r="N107" s="48">
        <v>19000000</v>
      </c>
      <c r="O107" s="48">
        <f>18897539.88+19000</f>
        <v>18916539.879999999</v>
      </c>
      <c r="P107" s="48">
        <f>18878579.36+19000</f>
        <v>18897579.359999999</v>
      </c>
      <c r="Q107" s="43">
        <f t="shared" si="57"/>
        <v>19000000</v>
      </c>
      <c r="R107" s="43">
        <f t="shared" si="57"/>
        <v>19000000</v>
      </c>
      <c r="S107" s="44">
        <f t="shared" si="55"/>
        <v>19000000</v>
      </c>
      <c r="T107" s="43">
        <f t="shared" si="47"/>
        <v>18916539.879999999</v>
      </c>
      <c r="U107" s="44">
        <f t="shared" si="48"/>
        <v>18897579.359999999</v>
      </c>
      <c r="V107" s="44">
        <f>P107</f>
        <v>18897579.359999999</v>
      </c>
      <c r="W107" s="43">
        <f t="shared" si="50"/>
        <v>18897579.359999999</v>
      </c>
      <c r="X107" s="111">
        <v>1</v>
      </c>
      <c r="Y107" s="122">
        <f t="shared" si="56"/>
        <v>0.99899767504415293</v>
      </c>
      <c r="Z107" s="38"/>
      <c r="AA107" s="38"/>
      <c r="AB107" s="38" t="s">
        <v>469</v>
      </c>
      <c r="AC107" s="38" t="s">
        <v>481</v>
      </c>
      <c r="AD107" s="38" t="s">
        <v>471</v>
      </c>
      <c r="AE107" s="38" t="s">
        <v>482</v>
      </c>
      <c r="AF107" s="48">
        <v>265.11</v>
      </c>
      <c r="AG107" s="48"/>
      <c r="AH107" s="48">
        <v>4914946.09</v>
      </c>
      <c r="AI107" s="38" t="s">
        <v>483</v>
      </c>
      <c r="AJ107" s="50">
        <f t="shared" si="58"/>
        <v>83460.120000001043</v>
      </c>
      <c r="AK107" s="50">
        <f t="shared" si="59"/>
        <v>18960.519999999553</v>
      </c>
      <c r="AL107" s="43">
        <v>19000</v>
      </c>
      <c r="AM107" s="123" t="s">
        <v>484</v>
      </c>
      <c r="AN107" s="43"/>
      <c r="AO107" s="43"/>
      <c r="AP107" s="51" t="s">
        <v>67</v>
      </c>
      <c r="AQ107" s="51" t="s">
        <v>67</v>
      </c>
      <c r="AR107" s="91" t="s">
        <v>407</v>
      </c>
      <c r="AS107" s="51" t="s">
        <v>108</v>
      </c>
      <c r="AT107" s="51"/>
      <c r="AU107" s="51"/>
      <c r="AV107" s="51"/>
      <c r="AW107" s="51"/>
      <c r="AX107" s="51"/>
    </row>
    <row r="108" spans="1:50" s="53" customFormat="1" ht="44.25" customHeight="1" x14ac:dyDescent="0.25">
      <c r="A108" s="36" t="s">
        <v>56</v>
      </c>
      <c r="B108" s="38">
        <v>2014</v>
      </c>
      <c r="C108" s="38" t="s">
        <v>73</v>
      </c>
      <c r="D108" s="37" t="s">
        <v>485</v>
      </c>
      <c r="E108" s="38" t="s">
        <v>59</v>
      </c>
      <c r="F108" s="38" t="s">
        <v>90</v>
      </c>
      <c r="G108" s="90"/>
      <c r="H108" s="90">
        <v>42272</v>
      </c>
      <c r="I108" s="84"/>
      <c r="J108" s="48">
        <v>8000000</v>
      </c>
      <c r="K108" s="48">
        <v>8000000</v>
      </c>
      <c r="L108" s="69"/>
      <c r="M108" s="69"/>
      <c r="N108" s="48">
        <v>8000000</v>
      </c>
      <c r="O108" s="48">
        <v>7999999.6600000001</v>
      </c>
      <c r="P108" s="48">
        <f>7819767.83</f>
        <v>7819767.8300000001</v>
      </c>
      <c r="Q108" s="43">
        <f t="shared" si="57"/>
        <v>8000000</v>
      </c>
      <c r="R108" s="43">
        <f t="shared" si="57"/>
        <v>8000000</v>
      </c>
      <c r="S108" s="44">
        <f t="shared" si="55"/>
        <v>8000000</v>
      </c>
      <c r="T108" s="43">
        <f t="shared" si="47"/>
        <v>7999999.6600000001</v>
      </c>
      <c r="U108" s="44">
        <f t="shared" si="48"/>
        <v>7819767.8300000001</v>
      </c>
      <c r="V108" s="44">
        <f t="shared" si="49"/>
        <v>7819767.8300000001</v>
      </c>
      <c r="W108" s="43">
        <f t="shared" si="50"/>
        <v>7819767.8300000001</v>
      </c>
      <c r="X108" s="111">
        <v>1</v>
      </c>
      <c r="Y108" s="122">
        <f t="shared" si="56"/>
        <v>0.97747102029251831</v>
      </c>
      <c r="Z108" s="38"/>
      <c r="AA108" s="38" t="s">
        <v>90</v>
      </c>
      <c r="AB108" s="38" t="s">
        <v>301</v>
      </c>
      <c r="AC108" s="38" t="s">
        <v>486</v>
      </c>
      <c r="AD108" s="38" t="s">
        <v>445</v>
      </c>
      <c r="AE108" s="38" t="s">
        <v>487</v>
      </c>
      <c r="AF108" s="48">
        <v>67774.42</v>
      </c>
      <c r="AG108" s="48"/>
      <c r="AH108" s="48">
        <v>3892166.42</v>
      </c>
      <c r="AI108" s="38" t="s">
        <v>488</v>
      </c>
      <c r="AJ108" s="50">
        <f t="shared" si="58"/>
        <v>0.33999999985098839</v>
      </c>
      <c r="AK108" s="50">
        <f>O108-P108</f>
        <v>180231.83000000007</v>
      </c>
      <c r="AL108" s="43">
        <f>J108*0.001</f>
        <v>8000</v>
      </c>
      <c r="AM108" s="43"/>
      <c r="AN108" s="43"/>
      <c r="AO108" s="43"/>
      <c r="AP108" s="51" t="s">
        <v>273</v>
      </c>
      <c r="AQ108" s="51" t="s">
        <v>67</v>
      </c>
      <c r="AR108" s="91" t="s">
        <v>407</v>
      </c>
      <c r="AS108" s="51" t="s">
        <v>108</v>
      </c>
      <c r="AT108" s="51"/>
      <c r="AU108" s="51"/>
      <c r="AV108" s="51"/>
      <c r="AW108" s="51"/>
      <c r="AX108" s="51"/>
    </row>
    <row r="109" spans="1:50" s="53" customFormat="1" ht="49.5" customHeight="1" x14ac:dyDescent="0.25">
      <c r="A109" s="36" t="s">
        <v>56</v>
      </c>
      <c r="B109" s="38">
        <v>2014</v>
      </c>
      <c r="C109" s="38" t="s">
        <v>73</v>
      </c>
      <c r="D109" s="37" t="s">
        <v>489</v>
      </c>
      <c r="E109" s="38" t="s">
        <v>59</v>
      </c>
      <c r="F109" s="38" t="s">
        <v>70</v>
      </c>
      <c r="G109" s="90">
        <v>42023</v>
      </c>
      <c r="H109" s="90">
        <v>42140</v>
      </c>
      <c r="I109" s="84"/>
      <c r="J109" s="48">
        <v>15000000</v>
      </c>
      <c r="K109" s="48">
        <v>15000000</v>
      </c>
      <c r="L109" s="69"/>
      <c r="M109" s="69"/>
      <c r="N109" s="48">
        <v>15000000</v>
      </c>
      <c r="O109" s="48">
        <f>14950000+15000</f>
        <v>14965000</v>
      </c>
      <c r="P109" s="48">
        <f>14950000+15000</f>
        <v>14965000</v>
      </c>
      <c r="Q109" s="43">
        <f t="shared" si="57"/>
        <v>15000000</v>
      </c>
      <c r="R109" s="43">
        <f t="shared" si="57"/>
        <v>15000000</v>
      </c>
      <c r="S109" s="44">
        <f t="shared" si="55"/>
        <v>15000000</v>
      </c>
      <c r="T109" s="43">
        <f t="shared" si="47"/>
        <v>14965000</v>
      </c>
      <c r="U109" s="44">
        <f t="shared" si="48"/>
        <v>14965000</v>
      </c>
      <c r="V109" s="44">
        <f t="shared" si="49"/>
        <v>14965000</v>
      </c>
      <c r="W109" s="43">
        <f t="shared" si="50"/>
        <v>14965000</v>
      </c>
      <c r="X109" s="111">
        <v>1</v>
      </c>
      <c r="Y109" s="122">
        <f t="shared" si="56"/>
        <v>1</v>
      </c>
      <c r="Z109" s="38"/>
      <c r="AA109" s="38"/>
      <c r="AB109" s="38" t="s">
        <v>74</v>
      </c>
      <c r="AC109" s="38" t="s">
        <v>490</v>
      </c>
      <c r="AD109" s="38" t="s">
        <v>491</v>
      </c>
      <c r="AE109" s="38" t="s">
        <v>492</v>
      </c>
      <c r="AF109" s="48">
        <v>174</v>
      </c>
      <c r="AG109" s="48"/>
      <c r="AH109" s="48">
        <v>5035113.38</v>
      </c>
      <c r="AI109" s="38" t="s">
        <v>493</v>
      </c>
      <c r="AJ109" s="50">
        <f t="shared" si="58"/>
        <v>35000</v>
      </c>
      <c r="AK109" s="50">
        <f t="shared" si="59"/>
        <v>0</v>
      </c>
      <c r="AL109" s="43">
        <v>15000</v>
      </c>
      <c r="AM109" s="123" t="s">
        <v>494</v>
      </c>
      <c r="AN109" s="126"/>
      <c r="AO109" s="126"/>
      <c r="AP109" s="51" t="s">
        <v>67</v>
      </c>
      <c r="AQ109" s="51" t="s">
        <v>67</v>
      </c>
      <c r="AR109" s="91" t="s">
        <v>407</v>
      </c>
      <c r="AS109" s="51" t="s">
        <v>108</v>
      </c>
      <c r="AT109" s="51" t="s">
        <v>69</v>
      </c>
      <c r="AU109" s="51" t="s">
        <v>69</v>
      </c>
      <c r="AV109" s="51"/>
      <c r="AW109" s="51" t="s">
        <v>69</v>
      </c>
      <c r="AX109" s="51" t="s">
        <v>69</v>
      </c>
    </row>
    <row r="110" spans="1:50" s="53" customFormat="1" ht="48.75" customHeight="1" x14ac:dyDescent="0.25">
      <c r="A110" s="36" t="s">
        <v>56</v>
      </c>
      <c r="B110" s="38">
        <v>2014</v>
      </c>
      <c r="C110" s="38" t="s">
        <v>73</v>
      </c>
      <c r="D110" s="37" t="s">
        <v>495</v>
      </c>
      <c r="E110" s="38" t="s">
        <v>59</v>
      </c>
      <c r="F110" s="38" t="s">
        <v>70</v>
      </c>
      <c r="G110" s="90">
        <v>42009</v>
      </c>
      <c r="H110" s="90">
        <v>42098</v>
      </c>
      <c r="I110" s="84"/>
      <c r="J110" s="48">
        <v>6000000</v>
      </c>
      <c r="K110" s="48">
        <v>6000000</v>
      </c>
      <c r="L110" s="69"/>
      <c r="M110" s="69"/>
      <c r="N110" s="48">
        <v>6000000</v>
      </c>
      <c r="O110" s="48">
        <f>5994000+6000</f>
        <v>6000000</v>
      </c>
      <c r="P110" s="48">
        <f>5994000+6000</f>
        <v>6000000</v>
      </c>
      <c r="Q110" s="43">
        <f t="shared" si="57"/>
        <v>6000000</v>
      </c>
      <c r="R110" s="43">
        <f t="shared" si="57"/>
        <v>6000000</v>
      </c>
      <c r="S110" s="44">
        <f t="shared" si="55"/>
        <v>6000000</v>
      </c>
      <c r="T110" s="43">
        <f t="shared" si="47"/>
        <v>6000000</v>
      </c>
      <c r="U110" s="44">
        <f t="shared" si="48"/>
        <v>6000000</v>
      </c>
      <c r="V110" s="44">
        <f t="shared" si="49"/>
        <v>6000000</v>
      </c>
      <c r="W110" s="43">
        <f t="shared" si="50"/>
        <v>6000000</v>
      </c>
      <c r="X110" s="111">
        <v>1</v>
      </c>
      <c r="Y110" s="122">
        <f t="shared" si="56"/>
        <v>1</v>
      </c>
      <c r="Z110" s="38"/>
      <c r="AA110" s="38"/>
      <c r="AB110" s="38" t="s">
        <v>74</v>
      </c>
      <c r="AC110" s="38" t="s">
        <v>496</v>
      </c>
      <c r="AD110" s="38" t="s">
        <v>491</v>
      </c>
      <c r="AE110" s="38" t="s">
        <v>497</v>
      </c>
      <c r="AF110" s="48">
        <v>2.58</v>
      </c>
      <c r="AG110" s="48"/>
      <c r="AH110" s="48">
        <v>904478.53</v>
      </c>
      <c r="AI110" s="38" t="s">
        <v>498</v>
      </c>
      <c r="AJ110" s="50">
        <f t="shared" si="58"/>
        <v>0</v>
      </c>
      <c r="AK110" s="50">
        <f t="shared" si="59"/>
        <v>0</v>
      </c>
      <c r="AL110" s="43">
        <v>6000</v>
      </c>
      <c r="AM110" s="123" t="s">
        <v>499</v>
      </c>
      <c r="AN110" s="43"/>
      <c r="AO110" s="43"/>
      <c r="AP110" s="51" t="s">
        <v>67</v>
      </c>
      <c r="AQ110" s="51" t="s">
        <v>67</v>
      </c>
      <c r="AR110" s="51" t="s">
        <v>68</v>
      </c>
      <c r="AS110" s="51"/>
      <c r="AT110" s="51" t="s">
        <v>69</v>
      </c>
      <c r="AU110" s="51" t="s">
        <v>69</v>
      </c>
      <c r="AV110" s="51"/>
      <c r="AW110" s="51"/>
      <c r="AX110" s="51"/>
    </row>
    <row r="111" spans="1:50" s="53" customFormat="1" ht="45" customHeight="1" x14ac:dyDescent="0.25">
      <c r="A111" s="54" t="s">
        <v>56</v>
      </c>
      <c r="B111" s="55">
        <v>2014</v>
      </c>
      <c r="C111" s="55" t="s">
        <v>73</v>
      </c>
      <c r="D111" s="37" t="s">
        <v>500</v>
      </c>
      <c r="E111" s="38"/>
      <c r="F111" s="38" t="s">
        <v>70</v>
      </c>
      <c r="G111" s="90">
        <v>42009</v>
      </c>
      <c r="H111" s="90">
        <v>42098</v>
      </c>
      <c r="I111" s="84"/>
      <c r="J111" s="48">
        <f>J112+J113</f>
        <v>6000000</v>
      </c>
      <c r="K111" s="48">
        <f>K112+K113</f>
        <v>6000000</v>
      </c>
      <c r="L111" s="69"/>
      <c r="M111" s="69"/>
      <c r="N111" s="48">
        <v>6000000</v>
      </c>
      <c r="O111" s="48">
        <f>O112+O113+6000</f>
        <v>5996759.8599999994</v>
      </c>
      <c r="P111" s="48">
        <f>P112+P113+6000</f>
        <v>5996759.8600000003</v>
      </c>
      <c r="Q111" s="43">
        <f t="shared" si="57"/>
        <v>6000000</v>
      </c>
      <c r="R111" s="43">
        <f t="shared" si="57"/>
        <v>6000000</v>
      </c>
      <c r="S111" s="44">
        <f t="shared" si="55"/>
        <v>6000000</v>
      </c>
      <c r="T111" s="43">
        <f t="shared" si="47"/>
        <v>5996759.8599999994</v>
      </c>
      <c r="U111" s="44">
        <f t="shared" si="48"/>
        <v>5996759.8600000003</v>
      </c>
      <c r="V111" s="44">
        <f t="shared" si="49"/>
        <v>5996759.8600000003</v>
      </c>
      <c r="W111" s="43">
        <f t="shared" si="50"/>
        <v>5996759.8600000003</v>
      </c>
      <c r="X111" s="111">
        <v>1</v>
      </c>
      <c r="Y111" s="122">
        <f t="shared" si="56"/>
        <v>1.0000000000000002</v>
      </c>
      <c r="Z111" s="38"/>
      <c r="AA111" s="38"/>
      <c r="AB111" s="38" t="s">
        <v>74</v>
      </c>
      <c r="AC111" s="38" t="s">
        <v>501</v>
      </c>
      <c r="AD111" s="38" t="s">
        <v>491</v>
      </c>
      <c r="AE111" s="38" t="s">
        <v>502</v>
      </c>
      <c r="AF111" s="48">
        <v>8.8000000000000007</v>
      </c>
      <c r="AG111" s="48"/>
      <c r="AH111" s="48">
        <v>1789785.28</v>
      </c>
      <c r="AI111" s="38" t="s">
        <v>493</v>
      </c>
      <c r="AJ111" s="50">
        <f t="shared" si="58"/>
        <v>3240.140000000596</v>
      </c>
      <c r="AK111" s="50">
        <f t="shared" si="59"/>
        <v>0</v>
      </c>
      <c r="AL111" s="43">
        <v>6000</v>
      </c>
      <c r="AM111" s="123" t="s">
        <v>503</v>
      </c>
      <c r="AN111" s="43"/>
      <c r="AO111" s="43"/>
      <c r="AP111" s="51" t="s">
        <v>67</v>
      </c>
      <c r="AQ111" s="51" t="s">
        <v>67</v>
      </c>
      <c r="AR111" s="51" t="s">
        <v>68</v>
      </c>
      <c r="AS111" s="51"/>
      <c r="AT111" s="51" t="s">
        <v>69</v>
      </c>
      <c r="AU111" s="51" t="s">
        <v>69</v>
      </c>
      <c r="AV111" s="51"/>
      <c r="AW111" s="51"/>
      <c r="AX111" s="51"/>
    </row>
    <row r="112" spans="1:50" s="53" customFormat="1" ht="30" hidden="1" customHeight="1" x14ac:dyDescent="0.25">
      <c r="A112" s="127"/>
      <c r="B112" s="66"/>
      <c r="C112" s="66"/>
      <c r="D112" s="124" t="s">
        <v>504</v>
      </c>
      <c r="E112" s="84" t="s">
        <v>59</v>
      </c>
      <c r="F112" s="38" t="s">
        <v>70</v>
      </c>
      <c r="G112" s="108">
        <v>42009</v>
      </c>
      <c r="H112" s="108">
        <v>42098</v>
      </c>
      <c r="I112" s="84"/>
      <c r="J112" s="69">
        <v>5199996.54</v>
      </c>
      <c r="K112" s="69">
        <v>5199996.54</v>
      </c>
      <c r="L112" s="69"/>
      <c r="M112" s="69"/>
      <c r="N112" s="70">
        <v>5199996.54</v>
      </c>
      <c r="O112" s="69">
        <f>4276732.06+918064.48</f>
        <v>5194796.5399999991</v>
      </c>
      <c r="P112" s="69">
        <v>5194796.54</v>
      </c>
      <c r="Q112" s="119">
        <f t="shared" si="57"/>
        <v>5199996.54</v>
      </c>
      <c r="R112" s="119">
        <f>Q112</f>
        <v>5199996.54</v>
      </c>
      <c r="S112" s="70">
        <f>N112</f>
        <v>5199996.54</v>
      </c>
      <c r="T112" s="119">
        <f t="shared" si="47"/>
        <v>5194796.5399999991</v>
      </c>
      <c r="U112" s="70">
        <f t="shared" si="48"/>
        <v>5194796.54</v>
      </c>
      <c r="V112" s="70">
        <f t="shared" si="49"/>
        <v>5194796.54</v>
      </c>
      <c r="W112" s="119">
        <f t="shared" si="50"/>
        <v>5194796.54</v>
      </c>
      <c r="X112" s="122">
        <v>1</v>
      </c>
      <c r="Y112" s="122">
        <f t="shared" si="56"/>
        <v>1.0000000000000002</v>
      </c>
      <c r="Z112" s="84"/>
      <c r="AA112" s="84"/>
      <c r="AB112" s="84"/>
      <c r="AC112" s="84"/>
      <c r="AD112" s="84"/>
      <c r="AE112" s="84"/>
      <c r="AF112" s="69"/>
      <c r="AG112" s="69"/>
      <c r="AH112" s="69">
        <v>2500411.5399999996</v>
      </c>
      <c r="AI112" s="84"/>
      <c r="AJ112" s="84"/>
      <c r="AK112" s="84"/>
      <c r="AL112" s="43"/>
      <c r="AM112" s="43"/>
      <c r="AN112" s="43"/>
      <c r="AO112" s="43"/>
      <c r="AP112" s="85"/>
      <c r="AQ112" s="85"/>
      <c r="AR112" s="51"/>
      <c r="AS112" s="51"/>
      <c r="AT112" s="51" t="s">
        <v>69</v>
      </c>
      <c r="AU112" s="51" t="s">
        <v>69</v>
      </c>
      <c r="AV112" s="51"/>
      <c r="AW112" s="51"/>
      <c r="AX112" s="51"/>
    </row>
    <row r="113" spans="1:51" s="53" customFormat="1" ht="45" hidden="1" customHeight="1" x14ac:dyDescent="0.25">
      <c r="A113" s="127"/>
      <c r="B113" s="66"/>
      <c r="C113" s="66"/>
      <c r="D113" s="124" t="s">
        <v>505</v>
      </c>
      <c r="E113" s="84" t="s">
        <v>89</v>
      </c>
      <c r="F113" s="38" t="s">
        <v>70</v>
      </c>
      <c r="G113" s="108">
        <v>42009</v>
      </c>
      <c r="H113" s="108">
        <v>42073</v>
      </c>
      <c r="I113" s="84"/>
      <c r="J113" s="69">
        <v>800003.46</v>
      </c>
      <c r="K113" s="69">
        <v>800003.46</v>
      </c>
      <c r="L113" s="69"/>
      <c r="M113" s="69"/>
      <c r="N113" s="70">
        <v>800003.46</v>
      </c>
      <c r="O113" s="69">
        <v>795963.32</v>
      </c>
      <c r="P113" s="69">
        <v>795963.32</v>
      </c>
      <c r="Q113" s="119">
        <f t="shared" si="57"/>
        <v>800003.46</v>
      </c>
      <c r="R113" s="119">
        <f>Q113</f>
        <v>800003.46</v>
      </c>
      <c r="S113" s="70">
        <f>N113</f>
        <v>800003.46</v>
      </c>
      <c r="T113" s="119">
        <f t="shared" si="47"/>
        <v>795963.32</v>
      </c>
      <c r="U113" s="70">
        <f t="shared" si="48"/>
        <v>795963.32</v>
      </c>
      <c r="V113" s="70">
        <f t="shared" si="49"/>
        <v>795963.32</v>
      </c>
      <c r="W113" s="119">
        <f t="shared" si="50"/>
        <v>795963.32</v>
      </c>
      <c r="X113" s="122">
        <v>1</v>
      </c>
      <c r="Y113" s="122">
        <f t="shared" si="56"/>
        <v>1</v>
      </c>
      <c r="Z113" s="84"/>
      <c r="AA113" s="84"/>
      <c r="AB113" s="84"/>
      <c r="AC113" s="84"/>
      <c r="AD113" s="84"/>
      <c r="AE113" s="84"/>
      <c r="AF113" s="69"/>
      <c r="AG113" s="69"/>
      <c r="AH113" s="69">
        <v>343615.22999999992</v>
      </c>
      <c r="AI113" s="84"/>
      <c r="AJ113" s="84"/>
      <c r="AK113" s="84"/>
      <c r="AL113" s="43"/>
      <c r="AM113" s="43"/>
      <c r="AN113" s="43"/>
      <c r="AO113" s="43"/>
      <c r="AP113" s="85"/>
      <c r="AQ113" s="85"/>
      <c r="AR113" s="51"/>
      <c r="AS113" s="51"/>
      <c r="AT113" s="51" t="s">
        <v>69</v>
      </c>
      <c r="AU113" s="51" t="s">
        <v>69</v>
      </c>
      <c r="AV113" s="51"/>
      <c r="AW113" s="51"/>
      <c r="AX113" s="51"/>
    </row>
    <row r="114" spans="1:51" s="53" customFormat="1" ht="45" customHeight="1" x14ac:dyDescent="0.25">
      <c r="A114" s="36" t="s">
        <v>56</v>
      </c>
      <c r="B114" s="38">
        <v>2014</v>
      </c>
      <c r="C114" s="38" t="s">
        <v>73</v>
      </c>
      <c r="D114" s="37" t="s">
        <v>506</v>
      </c>
      <c r="E114" s="38" t="s">
        <v>59</v>
      </c>
      <c r="F114" s="38" t="s">
        <v>70</v>
      </c>
      <c r="G114" s="90">
        <v>42009</v>
      </c>
      <c r="H114" s="90">
        <v>42177</v>
      </c>
      <c r="I114" s="84"/>
      <c r="J114" s="48">
        <v>12000000</v>
      </c>
      <c r="K114" s="48">
        <v>12000000</v>
      </c>
      <c r="L114" s="69"/>
      <c r="M114" s="69"/>
      <c r="N114" s="48">
        <v>12000000</v>
      </c>
      <c r="O114" s="48">
        <f>11368256.05+619743.95+12000</f>
        <v>12000000</v>
      </c>
      <c r="P114" s="48">
        <f>11368256.05+619743.95+12000</f>
        <v>12000000</v>
      </c>
      <c r="Q114" s="43">
        <f t="shared" si="57"/>
        <v>12000000</v>
      </c>
      <c r="R114" s="43">
        <f>K114</f>
        <v>12000000</v>
      </c>
      <c r="S114" s="44">
        <f t="shared" ref="S114" si="60">R114</f>
        <v>12000000</v>
      </c>
      <c r="T114" s="43">
        <f t="shared" si="47"/>
        <v>12000000</v>
      </c>
      <c r="U114" s="44">
        <f t="shared" si="48"/>
        <v>12000000</v>
      </c>
      <c r="V114" s="44">
        <f t="shared" si="49"/>
        <v>12000000</v>
      </c>
      <c r="W114" s="43">
        <f t="shared" si="50"/>
        <v>12000000</v>
      </c>
      <c r="X114" s="111">
        <v>1</v>
      </c>
      <c r="Y114" s="111">
        <v>1</v>
      </c>
      <c r="Z114" s="38"/>
      <c r="AA114" s="38"/>
      <c r="AB114" s="38" t="s">
        <v>74</v>
      </c>
      <c r="AC114" s="38" t="s">
        <v>507</v>
      </c>
      <c r="AD114" s="38" t="s">
        <v>491</v>
      </c>
      <c r="AE114" s="38" t="s">
        <v>508</v>
      </c>
      <c r="AF114" s="48">
        <v>31.14</v>
      </c>
      <c r="AG114" s="48"/>
      <c r="AH114" s="48">
        <v>3935690.76</v>
      </c>
      <c r="AI114" s="38" t="s">
        <v>493</v>
      </c>
      <c r="AJ114" s="50">
        <f>K114-O114</f>
        <v>0</v>
      </c>
      <c r="AK114" s="50">
        <f>O114-P114</f>
        <v>0</v>
      </c>
      <c r="AL114" s="43">
        <v>12000</v>
      </c>
      <c r="AM114" s="123" t="s">
        <v>509</v>
      </c>
      <c r="AN114" s="43"/>
      <c r="AO114" s="43"/>
      <c r="AP114" s="51" t="s">
        <v>67</v>
      </c>
      <c r="AQ114" s="51" t="s">
        <v>67</v>
      </c>
      <c r="AR114" s="51" t="s">
        <v>68</v>
      </c>
      <c r="AS114" s="51"/>
      <c r="AT114" s="51" t="s">
        <v>69</v>
      </c>
      <c r="AU114" s="51" t="s">
        <v>69</v>
      </c>
      <c r="AV114" s="51"/>
      <c r="AW114" s="51"/>
      <c r="AX114" s="51"/>
    </row>
    <row r="115" spans="1:51" s="53" customFormat="1" ht="33.75" customHeight="1" x14ac:dyDescent="0.25">
      <c r="A115" s="54" t="s">
        <v>56</v>
      </c>
      <c r="B115" s="55">
        <v>2014</v>
      </c>
      <c r="C115" s="55" t="s">
        <v>347</v>
      </c>
      <c r="D115" s="37" t="s">
        <v>510</v>
      </c>
      <c r="E115" s="38" t="s">
        <v>59</v>
      </c>
      <c r="F115" s="38" t="s">
        <v>511</v>
      </c>
      <c r="G115" s="90"/>
      <c r="H115" s="90"/>
      <c r="I115" s="84"/>
      <c r="J115" s="48">
        <f>J116+J117</f>
        <v>45400000</v>
      </c>
      <c r="K115" s="48">
        <f>K116+K117</f>
        <v>45400000</v>
      </c>
      <c r="L115" s="69"/>
      <c r="M115" s="69"/>
      <c r="N115" s="48">
        <f>N116+N117</f>
        <v>15330100</v>
      </c>
      <c r="O115" s="48">
        <f>O116+O117</f>
        <v>33928121.239999995</v>
      </c>
      <c r="P115" s="48">
        <f>P116+P117</f>
        <v>27592574.300000001</v>
      </c>
      <c r="Q115" s="43">
        <f t="shared" si="57"/>
        <v>45400000</v>
      </c>
      <c r="R115" s="43">
        <f>K115</f>
        <v>45400000</v>
      </c>
      <c r="S115" s="44">
        <f>R115</f>
        <v>45400000</v>
      </c>
      <c r="T115" s="43">
        <f t="shared" si="47"/>
        <v>33928121.239999995</v>
      </c>
      <c r="U115" s="44">
        <f t="shared" si="48"/>
        <v>27592574.300000001</v>
      </c>
      <c r="V115" s="44">
        <f t="shared" si="49"/>
        <v>27592574.300000001</v>
      </c>
      <c r="W115" s="43">
        <f t="shared" si="50"/>
        <v>27592574.300000001</v>
      </c>
      <c r="X115" s="111">
        <f>AVERAGE(X116:X117)</f>
        <v>0.76970145833333337</v>
      </c>
      <c r="Y115" s="122">
        <f t="shared" ref="Y115:Y128" si="61">W115/T115</f>
        <v>0.81326561246395745</v>
      </c>
      <c r="Z115" s="38"/>
      <c r="AA115" s="38"/>
      <c r="AB115" s="38"/>
      <c r="AC115" s="38"/>
      <c r="AD115" s="38"/>
      <c r="AE115" s="38"/>
      <c r="AF115" s="48"/>
      <c r="AG115" s="48"/>
      <c r="AH115" s="48"/>
      <c r="AI115" s="38"/>
      <c r="AJ115" s="50">
        <f>K115-O115</f>
        <v>11471878.760000005</v>
      </c>
      <c r="AK115" s="50">
        <f>O115-P115</f>
        <v>6335546.9399999939</v>
      </c>
      <c r="AL115" s="43"/>
      <c r="AM115" s="123"/>
      <c r="AN115" s="43"/>
      <c r="AO115" s="43"/>
      <c r="AP115" s="51" t="s">
        <v>273</v>
      </c>
      <c r="AQ115" s="51" t="s">
        <v>273</v>
      </c>
      <c r="AR115" s="91" t="s">
        <v>443</v>
      </c>
      <c r="AS115" s="51" t="s">
        <v>90</v>
      </c>
      <c r="AT115" s="51"/>
      <c r="AU115" s="51"/>
      <c r="AV115" s="51"/>
      <c r="AW115" s="51"/>
      <c r="AX115" s="51"/>
    </row>
    <row r="116" spans="1:51" s="53" customFormat="1" ht="60" hidden="1" x14ac:dyDescent="0.25">
      <c r="A116" s="65"/>
      <c r="B116" s="66"/>
      <c r="C116" s="66"/>
      <c r="D116" s="124" t="s">
        <v>512</v>
      </c>
      <c r="E116" s="84" t="s">
        <v>422</v>
      </c>
      <c r="F116" s="84" t="s">
        <v>167</v>
      </c>
      <c r="G116" s="108"/>
      <c r="H116" s="108"/>
      <c r="I116" s="84"/>
      <c r="J116" s="69">
        <v>2400000</v>
      </c>
      <c r="K116" s="69">
        <v>2400000</v>
      </c>
      <c r="L116" s="69"/>
      <c r="M116" s="69"/>
      <c r="N116" s="69">
        <v>2400000</v>
      </c>
      <c r="O116" s="69">
        <v>2400000</v>
      </c>
      <c r="P116" s="69">
        <f>1532167+2400</f>
        <v>1534567</v>
      </c>
      <c r="Q116" s="119">
        <f t="shared" si="57"/>
        <v>2400000</v>
      </c>
      <c r="R116" s="119">
        <f t="shared" si="57"/>
        <v>2400000</v>
      </c>
      <c r="S116" s="70">
        <f t="shared" ref="S116" si="62">N116</f>
        <v>2400000</v>
      </c>
      <c r="T116" s="119">
        <f t="shared" si="47"/>
        <v>2400000</v>
      </c>
      <c r="U116" s="70">
        <f t="shared" si="48"/>
        <v>1534567</v>
      </c>
      <c r="V116" s="70">
        <f t="shared" si="49"/>
        <v>1534567</v>
      </c>
      <c r="W116" s="119">
        <f t="shared" si="50"/>
        <v>1534567</v>
      </c>
      <c r="X116" s="122">
        <f>W116/T116</f>
        <v>0.63940291666666671</v>
      </c>
      <c r="Y116" s="122">
        <f t="shared" si="61"/>
        <v>0.63940291666666671</v>
      </c>
      <c r="Z116" s="84"/>
      <c r="AA116" s="84"/>
      <c r="AB116" s="84" t="s">
        <v>513</v>
      </c>
      <c r="AC116" s="84">
        <v>90000388040</v>
      </c>
      <c r="AD116" s="84" t="s">
        <v>491</v>
      </c>
      <c r="AE116" s="84" t="s">
        <v>514</v>
      </c>
      <c r="AF116" s="69">
        <v>104.9</v>
      </c>
      <c r="AG116" s="69"/>
      <c r="AH116" s="69">
        <v>1000104.9</v>
      </c>
      <c r="AI116" s="84"/>
      <c r="AJ116" s="84"/>
      <c r="AK116" s="84"/>
      <c r="AL116" s="43">
        <v>2400</v>
      </c>
      <c r="AM116" s="123" t="s">
        <v>515</v>
      </c>
      <c r="AN116" s="126"/>
      <c r="AO116" s="126"/>
      <c r="AP116" s="85"/>
      <c r="AQ116" s="85"/>
      <c r="AR116" s="128">
        <f>J116*0.001</f>
        <v>2400</v>
      </c>
      <c r="AS116" s="51"/>
      <c r="AT116" s="51"/>
      <c r="AU116" s="51"/>
      <c r="AV116" s="51"/>
      <c r="AW116" s="51"/>
      <c r="AX116" s="51"/>
    </row>
    <row r="117" spans="1:51" s="53" customFormat="1" ht="45" hidden="1" customHeight="1" x14ac:dyDescent="0.25">
      <c r="A117" s="65"/>
      <c r="B117" s="66"/>
      <c r="C117" s="66"/>
      <c r="D117" s="124" t="s">
        <v>510</v>
      </c>
      <c r="E117" s="84" t="s">
        <v>59</v>
      </c>
      <c r="F117" s="84" t="s">
        <v>90</v>
      </c>
      <c r="G117" s="108">
        <v>42156</v>
      </c>
      <c r="H117" s="108">
        <v>42335</v>
      </c>
      <c r="I117" s="84"/>
      <c r="J117" s="69">
        <v>43000000</v>
      </c>
      <c r="K117" s="69">
        <v>43000000</v>
      </c>
      <c r="L117" s="69"/>
      <c r="M117" s="69"/>
      <c r="N117" s="69">
        <v>12930100</v>
      </c>
      <c r="O117" s="69">
        <v>31528121.239999998</v>
      </c>
      <c r="P117" s="69">
        <v>26058007.300000001</v>
      </c>
      <c r="Q117" s="119">
        <f t="shared" si="57"/>
        <v>43000000</v>
      </c>
      <c r="R117" s="119">
        <f t="shared" si="57"/>
        <v>43000000</v>
      </c>
      <c r="S117" s="70">
        <f>R117</f>
        <v>43000000</v>
      </c>
      <c r="T117" s="119">
        <f t="shared" si="47"/>
        <v>31528121.239999998</v>
      </c>
      <c r="U117" s="70">
        <f t="shared" si="48"/>
        <v>26058007.300000001</v>
      </c>
      <c r="V117" s="70">
        <f t="shared" si="49"/>
        <v>26058007.300000001</v>
      </c>
      <c r="W117" s="119">
        <f t="shared" si="50"/>
        <v>26058007.300000001</v>
      </c>
      <c r="X117" s="122">
        <v>0.9</v>
      </c>
      <c r="Y117" s="122">
        <f t="shared" si="61"/>
        <v>0.82650047878336574</v>
      </c>
      <c r="Z117" s="84"/>
      <c r="AA117" s="84" t="s">
        <v>90</v>
      </c>
      <c r="AB117" s="84" t="s">
        <v>301</v>
      </c>
      <c r="AC117" s="84" t="s">
        <v>516</v>
      </c>
      <c r="AD117" s="84" t="s">
        <v>445</v>
      </c>
      <c r="AE117" s="84" t="s">
        <v>517</v>
      </c>
      <c r="AF117" s="69">
        <v>505680.82</v>
      </c>
      <c r="AG117" s="69"/>
      <c r="AH117" s="69">
        <v>31772302.260000002</v>
      </c>
      <c r="AI117" s="84" t="s">
        <v>518</v>
      </c>
      <c r="AJ117" s="84"/>
      <c r="AK117" s="84"/>
      <c r="AL117" s="43"/>
      <c r="AM117" s="43"/>
      <c r="AN117" s="43"/>
      <c r="AO117" s="43"/>
      <c r="AP117" s="85"/>
      <c r="AQ117" s="85"/>
      <c r="AR117" s="51"/>
      <c r="AS117" s="51"/>
      <c r="AT117" s="51"/>
      <c r="AU117" s="51"/>
      <c r="AV117" s="51"/>
      <c r="AW117" s="51"/>
      <c r="AX117" s="51"/>
    </row>
    <row r="118" spans="1:51" s="53" customFormat="1" ht="45" customHeight="1" x14ac:dyDescent="0.25">
      <c r="A118" s="54" t="s">
        <v>56</v>
      </c>
      <c r="B118" s="55">
        <v>2014</v>
      </c>
      <c r="C118" s="55" t="s">
        <v>347</v>
      </c>
      <c r="D118" s="37" t="s">
        <v>519</v>
      </c>
      <c r="E118" s="38"/>
      <c r="F118" s="84" t="s">
        <v>167</v>
      </c>
      <c r="G118" s="90"/>
      <c r="H118" s="90"/>
      <c r="I118" s="84"/>
      <c r="J118" s="48">
        <v>14000000</v>
      </c>
      <c r="K118" s="48">
        <v>14000000</v>
      </c>
      <c r="L118" s="69"/>
      <c r="M118" s="69"/>
      <c r="N118" s="48">
        <v>12600000</v>
      </c>
      <c r="O118" s="48">
        <f>O119+O120+14000</f>
        <v>13510318.42</v>
      </c>
      <c r="P118" s="48">
        <f>P119+P120+14000</f>
        <v>12279806.42</v>
      </c>
      <c r="Q118" s="43">
        <f t="shared" si="57"/>
        <v>14000000</v>
      </c>
      <c r="R118" s="43">
        <f>K118</f>
        <v>14000000</v>
      </c>
      <c r="S118" s="44">
        <v>14000000</v>
      </c>
      <c r="T118" s="43">
        <f t="shared" si="47"/>
        <v>13510318.42</v>
      </c>
      <c r="U118" s="43">
        <f t="shared" si="48"/>
        <v>12279806.42</v>
      </c>
      <c r="V118" s="43">
        <f>P118</f>
        <v>12279806.42</v>
      </c>
      <c r="W118" s="43">
        <f t="shared" si="50"/>
        <v>12279806.42</v>
      </c>
      <c r="X118" s="111">
        <v>0.95</v>
      </c>
      <c r="Y118" s="122">
        <f t="shared" si="61"/>
        <v>0.90892057746185972</v>
      </c>
      <c r="Z118" s="38"/>
      <c r="AA118" s="38"/>
      <c r="AB118" s="38" t="s">
        <v>513</v>
      </c>
      <c r="AC118" s="38" t="s">
        <v>520</v>
      </c>
      <c r="AD118" s="38" t="s">
        <v>491</v>
      </c>
      <c r="AE118" s="38" t="s">
        <v>521</v>
      </c>
      <c r="AF118" s="48">
        <v>553.27</v>
      </c>
      <c r="AG118" s="48"/>
      <c r="AH118" s="48">
        <v>8518595.1699999999</v>
      </c>
      <c r="AI118" s="38"/>
      <c r="AJ118" s="50">
        <f>K118-O118</f>
        <v>489681.58000000007</v>
      </c>
      <c r="AK118" s="50">
        <f>O118-P118</f>
        <v>1230512</v>
      </c>
      <c r="AL118" s="43">
        <v>7000</v>
      </c>
      <c r="AM118" s="123" t="s">
        <v>522</v>
      </c>
      <c r="AN118" s="126"/>
      <c r="AO118" s="126"/>
      <c r="AP118" s="51" t="s">
        <v>67</v>
      </c>
      <c r="AQ118" s="51" t="s">
        <v>67</v>
      </c>
      <c r="AR118" s="129" t="s">
        <v>523</v>
      </c>
      <c r="AS118" s="128" t="s">
        <v>108</v>
      </c>
      <c r="AT118" s="51"/>
      <c r="AU118" s="51"/>
      <c r="AV118" s="51"/>
      <c r="AW118" s="51"/>
      <c r="AX118" s="51"/>
    </row>
    <row r="119" spans="1:51" s="53" customFormat="1" ht="30" hidden="1" customHeight="1" x14ac:dyDescent="0.25">
      <c r="A119" s="127"/>
      <c r="B119" s="66"/>
      <c r="C119" s="66"/>
      <c r="D119" s="124" t="s">
        <v>524</v>
      </c>
      <c r="E119" s="84" t="s">
        <v>422</v>
      </c>
      <c r="F119" s="84" t="s">
        <v>167</v>
      </c>
      <c r="G119" s="108"/>
      <c r="H119" s="108"/>
      <c r="I119" s="84"/>
      <c r="J119" s="69">
        <v>5500000</v>
      </c>
      <c r="K119" s="69">
        <v>5500000</v>
      </c>
      <c r="L119" s="69"/>
      <c r="M119" s="69"/>
      <c r="N119" s="69">
        <v>5500000</v>
      </c>
      <c r="O119" s="69">
        <v>5500000</v>
      </c>
      <c r="P119" s="69">
        <v>4269488</v>
      </c>
      <c r="Q119" s="119">
        <f t="shared" si="57"/>
        <v>5500000</v>
      </c>
      <c r="R119" s="119">
        <f>Q119</f>
        <v>5500000</v>
      </c>
      <c r="S119" s="119">
        <f>R119</f>
        <v>5500000</v>
      </c>
      <c r="T119" s="119">
        <f t="shared" si="47"/>
        <v>5500000</v>
      </c>
      <c r="U119" s="70">
        <f t="shared" si="48"/>
        <v>4269488</v>
      </c>
      <c r="V119" s="70">
        <f t="shared" si="49"/>
        <v>4269488</v>
      </c>
      <c r="W119" s="119">
        <f t="shared" si="50"/>
        <v>4269488</v>
      </c>
      <c r="X119" s="122">
        <v>0.78</v>
      </c>
      <c r="Y119" s="122">
        <f t="shared" si="61"/>
        <v>0.77627054545454544</v>
      </c>
      <c r="Z119" s="84"/>
      <c r="AA119" s="84"/>
      <c r="AB119" s="84"/>
      <c r="AC119" s="84"/>
      <c r="AD119" s="84"/>
      <c r="AE119" s="84"/>
      <c r="AF119" s="69"/>
      <c r="AG119" s="69"/>
      <c r="AH119" s="69"/>
      <c r="AI119" s="84"/>
      <c r="AJ119" s="84"/>
      <c r="AK119" s="84"/>
      <c r="AL119" s="43"/>
      <c r="AM119" s="43"/>
      <c r="AN119" s="43"/>
      <c r="AO119" s="43"/>
      <c r="AP119" s="85"/>
      <c r="AQ119" s="85"/>
      <c r="AR119" s="128"/>
      <c r="AS119" s="51"/>
      <c r="AT119" s="51"/>
      <c r="AU119" s="51"/>
      <c r="AV119" s="51"/>
      <c r="AW119" s="51"/>
      <c r="AX119" s="51"/>
      <c r="AY119" s="89" t="s">
        <v>525</v>
      </c>
    </row>
    <row r="120" spans="1:51" s="53" customFormat="1" ht="30" hidden="1" customHeight="1" x14ac:dyDescent="0.25">
      <c r="A120" s="127"/>
      <c r="B120" s="66"/>
      <c r="C120" s="66"/>
      <c r="D120" s="124" t="s">
        <v>519</v>
      </c>
      <c r="E120" s="84" t="s">
        <v>59</v>
      </c>
      <c r="F120" s="84" t="s">
        <v>167</v>
      </c>
      <c r="G120" s="108">
        <v>41995</v>
      </c>
      <c r="H120" s="108">
        <v>42114</v>
      </c>
      <c r="I120" s="84"/>
      <c r="J120" s="69">
        <v>8500000</v>
      </c>
      <c r="K120" s="69">
        <v>8500000</v>
      </c>
      <c r="L120" s="69"/>
      <c r="M120" s="69"/>
      <c r="N120" s="69">
        <v>7100000</v>
      </c>
      <c r="O120" s="69">
        <v>7996318.4199999999</v>
      </c>
      <c r="P120" s="69">
        <v>7996318.4199999999</v>
      </c>
      <c r="Q120" s="119">
        <f t="shared" si="57"/>
        <v>8500000</v>
      </c>
      <c r="R120" s="119">
        <f>Q120</f>
        <v>8500000</v>
      </c>
      <c r="S120" s="119">
        <f>R120</f>
        <v>8500000</v>
      </c>
      <c r="T120" s="119">
        <f t="shared" si="47"/>
        <v>7996318.4199999999</v>
      </c>
      <c r="U120" s="70">
        <f t="shared" si="48"/>
        <v>7996318.4199999999</v>
      </c>
      <c r="V120" s="70">
        <f t="shared" si="49"/>
        <v>7996318.4199999999</v>
      </c>
      <c r="W120" s="119">
        <f t="shared" si="50"/>
        <v>7996318.4199999999</v>
      </c>
      <c r="X120" s="122">
        <v>1</v>
      </c>
      <c r="Y120" s="122">
        <f t="shared" si="61"/>
        <v>1</v>
      </c>
      <c r="Z120" s="84"/>
      <c r="AA120" s="84"/>
      <c r="AB120" s="84"/>
      <c r="AC120" s="84"/>
      <c r="AD120" s="84"/>
      <c r="AE120" s="84"/>
      <c r="AF120" s="69"/>
      <c r="AG120" s="69"/>
      <c r="AH120" s="69"/>
      <c r="AI120" s="84"/>
      <c r="AJ120" s="84"/>
      <c r="AK120" s="84"/>
      <c r="AL120" s="43"/>
      <c r="AM120" s="43"/>
      <c r="AN120" s="43"/>
      <c r="AO120" s="43"/>
      <c r="AP120" s="85"/>
      <c r="AQ120" s="85"/>
      <c r="AR120" s="128"/>
      <c r="AS120" s="51"/>
      <c r="AT120" s="51" t="s">
        <v>69</v>
      </c>
      <c r="AU120" s="51" t="s">
        <v>69</v>
      </c>
      <c r="AV120" s="51"/>
      <c r="AW120" s="51"/>
      <c r="AX120" s="51"/>
    </row>
    <row r="121" spans="1:51" s="53" customFormat="1" ht="119.25" customHeight="1" x14ac:dyDescent="0.25">
      <c r="A121" s="36" t="s">
        <v>56</v>
      </c>
      <c r="B121" s="38">
        <v>2014</v>
      </c>
      <c r="C121" s="38" t="s">
        <v>347</v>
      </c>
      <c r="D121" s="37" t="s">
        <v>526</v>
      </c>
      <c r="E121" s="38" t="s">
        <v>59</v>
      </c>
      <c r="F121" s="84" t="s">
        <v>167</v>
      </c>
      <c r="G121" s="90">
        <v>41995</v>
      </c>
      <c r="H121" s="90">
        <v>42019</v>
      </c>
      <c r="I121" s="84"/>
      <c r="J121" s="48">
        <v>11000000</v>
      </c>
      <c r="K121" s="48">
        <v>11000000</v>
      </c>
      <c r="L121" s="69"/>
      <c r="M121" s="69"/>
      <c r="N121" s="48">
        <v>9900000</v>
      </c>
      <c r="O121" s="48">
        <f>9725129.42+11000</f>
        <v>9736129.4199999999</v>
      </c>
      <c r="P121" s="48">
        <f>9725129.42+11000</f>
        <v>9736129.4199999999</v>
      </c>
      <c r="Q121" s="43">
        <f t="shared" si="57"/>
        <v>11000000</v>
      </c>
      <c r="R121" s="43">
        <f t="shared" si="57"/>
        <v>11000000</v>
      </c>
      <c r="S121" s="44">
        <f>R121</f>
        <v>11000000</v>
      </c>
      <c r="T121" s="43">
        <f t="shared" si="47"/>
        <v>9736129.4199999999</v>
      </c>
      <c r="U121" s="44">
        <f t="shared" si="48"/>
        <v>9736129.4199999999</v>
      </c>
      <c r="V121" s="44">
        <f t="shared" si="49"/>
        <v>9736129.4199999999</v>
      </c>
      <c r="W121" s="43">
        <f t="shared" si="50"/>
        <v>9736129.4199999999</v>
      </c>
      <c r="X121" s="111">
        <v>1</v>
      </c>
      <c r="Y121" s="122">
        <f t="shared" si="61"/>
        <v>1</v>
      </c>
      <c r="Z121" s="38"/>
      <c r="AA121" s="38"/>
      <c r="AB121" s="38" t="s">
        <v>513</v>
      </c>
      <c r="AC121" s="38" t="s">
        <v>527</v>
      </c>
      <c r="AD121" s="38" t="s">
        <v>491</v>
      </c>
      <c r="AE121" s="38" t="s">
        <v>528</v>
      </c>
      <c r="AF121" s="48">
        <v>222.5</v>
      </c>
      <c r="AG121" s="48"/>
      <c r="AH121" s="48">
        <v>2196139.8099999996</v>
      </c>
      <c r="AI121" s="38"/>
      <c r="AJ121" s="50">
        <f t="shared" ref="AJ121:AJ152" si="63">K121-O121</f>
        <v>1263870.58</v>
      </c>
      <c r="AK121" s="50">
        <f t="shared" ref="AK121:AK153" si="64">O121-P121</f>
        <v>0</v>
      </c>
      <c r="AL121" s="43">
        <v>3000</v>
      </c>
      <c r="AM121" s="123" t="s">
        <v>522</v>
      </c>
      <c r="AN121" s="126"/>
      <c r="AO121" s="126"/>
      <c r="AP121" s="51" t="s">
        <v>67</v>
      </c>
      <c r="AQ121" s="51" t="s">
        <v>67</v>
      </c>
      <c r="AR121" s="129" t="s">
        <v>523</v>
      </c>
      <c r="AS121" s="128" t="s">
        <v>108</v>
      </c>
      <c r="AT121" s="51" t="s">
        <v>69</v>
      </c>
      <c r="AU121" s="51" t="s">
        <v>69</v>
      </c>
      <c r="AV121" s="51"/>
      <c r="AW121" s="51"/>
      <c r="AX121" s="51"/>
    </row>
    <row r="122" spans="1:51" s="53" customFormat="1" ht="121.5" customHeight="1" x14ac:dyDescent="0.25">
      <c r="A122" s="36" t="s">
        <v>56</v>
      </c>
      <c r="B122" s="38">
        <v>2014</v>
      </c>
      <c r="C122" s="38" t="s">
        <v>347</v>
      </c>
      <c r="D122" s="37" t="s">
        <v>529</v>
      </c>
      <c r="E122" s="38" t="s">
        <v>59</v>
      </c>
      <c r="F122" s="84" t="s">
        <v>167</v>
      </c>
      <c r="G122" s="90">
        <v>42011</v>
      </c>
      <c r="H122" s="90">
        <v>42100</v>
      </c>
      <c r="I122" s="84"/>
      <c r="J122" s="48">
        <v>2780681</v>
      </c>
      <c r="K122" s="48">
        <v>2780681</v>
      </c>
      <c r="L122" s="69"/>
      <c r="M122" s="69"/>
      <c r="N122" s="48">
        <v>2780681</v>
      </c>
      <c r="O122" s="48">
        <f>2728998.67+2780.68</f>
        <v>2731779.35</v>
      </c>
      <c r="P122" s="48">
        <f>2728869.91+2780.68</f>
        <v>2731650.5900000003</v>
      </c>
      <c r="Q122" s="43">
        <f t="shared" si="57"/>
        <v>2780681</v>
      </c>
      <c r="R122" s="43">
        <f t="shared" si="57"/>
        <v>2780681</v>
      </c>
      <c r="S122" s="44">
        <f t="shared" ref="S122:S136" si="65">R122</f>
        <v>2780681</v>
      </c>
      <c r="T122" s="43">
        <f t="shared" si="47"/>
        <v>2731779.35</v>
      </c>
      <c r="U122" s="44">
        <f t="shared" si="48"/>
        <v>2731650.5900000003</v>
      </c>
      <c r="V122" s="44">
        <f t="shared" si="49"/>
        <v>2731650.5900000003</v>
      </c>
      <c r="W122" s="43">
        <f t="shared" si="50"/>
        <v>2731650.5900000003</v>
      </c>
      <c r="X122" s="111">
        <v>1</v>
      </c>
      <c r="Y122" s="122">
        <f t="shared" si="61"/>
        <v>0.99995286588574595</v>
      </c>
      <c r="Z122" s="38"/>
      <c r="AA122" s="38"/>
      <c r="AB122" s="38" t="s">
        <v>513</v>
      </c>
      <c r="AC122" s="38" t="s">
        <v>530</v>
      </c>
      <c r="AD122" s="38" t="s">
        <v>491</v>
      </c>
      <c r="AE122" s="38" t="s">
        <v>531</v>
      </c>
      <c r="AF122" s="48">
        <v>32.75</v>
      </c>
      <c r="AG122" s="48"/>
      <c r="AH122" s="48">
        <v>86274.700000000201</v>
      </c>
      <c r="AI122" s="38"/>
      <c r="AJ122" s="50">
        <f t="shared" si="63"/>
        <v>48901.649999999907</v>
      </c>
      <c r="AK122" s="50">
        <f t="shared" si="64"/>
        <v>128.75999999977648</v>
      </c>
      <c r="AL122" s="43">
        <v>834.2</v>
      </c>
      <c r="AM122" s="123" t="s">
        <v>522</v>
      </c>
      <c r="AN122" s="126"/>
      <c r="AO122" s="126"/>
      <c r="AP122" s="51" t="s">
        <v>67</v>
      </c>
      <c r="AQ122" s="51" t="s">
        <v>67</v>
      </c>
      <c r="AR122" s="129" t="s">
        <v>523</v>
      </c>
      <c r="AS122" s="128" t="s">
        <v>108</v>
      </c>
      <c r="AT122" s="51" t="s">
        <v>69</v>
      </c>
      <c r="AU122" s="51" t="s">
        <v>69</v>
      </c>
      <c r="AV122" s="51"/>
      <c r="AW122" s="51"/>
      <c r="AX122" s="51"/>
    </row>
    <row r="123" spans="1:51" s="53" customFormat="1" ht="34.5" customHeight="1" x14ac:dyDescent="0.25">
      <c r="A123" s="36" t="s">
        <v>56</v>
      </c>
      <c r="B123" s="38">
        <v>2014</v>
      </c>
      <c r="C123" s="38" t="s">
        <v>93</v>
      </c>
      <c r="D123" s="37" t="s">
        <v>532</v>
      </c>
      <c r="E123" s="38" t="s">
        <v>89</v>
      </c>
      <c r="F123" s="38" t="s">
        <v>90</v>
      </c>
      <c r="G123" s="90">
        <v>42045</v>
      </c>
      <c r="H123" s="90">
        <v>42338</v>
      </c>
      <c r="I123" s="84"/>
      <c r="J123" s="48">
        <v>2900000</v>
      </c>
      <c r="K123" s="48">
        <v>2900000</v>
      </c>
      <c r="L123" s="69"/>
      <c r="M123" s="69"/>
      <c r="N123" s="48">
        <v>2900000</v>
      </c>
      <c r="O123" s="48">
        <v>2177759.85</v>
      </c>
      <c r="P123" s="48">
        <f>1297879.89</f>
        <v>1297879.8899999999</v>
      </c>
      <c r="Q123" s="43">
        <f t="shared" si="57"/>
        <v>2900000</v>
      </c>
      <c r="R123" s="43">
        <f t="shared" si="57"/>
        <v>2900000</v>
      </c>
      <c r="S123" s="44">
        <f t="shared" si="65"/>
        <v>2900000</v>
      </c>
      <c r="T123" s="43">
        <f t="shared" si="47"/>
        <v>2177759.85</v>
      </c>
      <c r="U123" s="44">
        <f t="shared" si="48"/>
        <v>1297879.8899999999</v>
      </c>
      <c r="V123" s="44">
        <f t="shared" si="49"/>
        <v>1297879.8899999999</v>
      </c>
      <c r="W123" s="43">
        <f t="shared" si="50"/>
        <v>1297879.8899999999</v>
      </c>
      <c r="X123" s="111">
        <v>0.6</v>
      </c>
      <c r="Y123" s="122">
        <f t="shared" si="61"/>
        <v>0.59597016172375472</v>
      </c>
      <c r="Z123" s="38"/>
      <c r="AA123" s="38" t="s">
        <v>90</v>
      </c>
      <c r="AB123" s="38" t="s">
        <v>301</v>
      </c>
      <c r="AC123" s="38" t="s">
        <v>533</v>
      </c>
      <c r="AD123" s="38" t="s">
        <v>445</v>
      </c>
      <c r="AE123" s="38" t="s">
        <v>534</v>
      </c>
      <c r="AF123" s="48">
        <v>39310.28</v>
      </c>
      <c r="AG123" s="48"/>
      <c r="AH123" s="48">
        <v>2936410.28</v>
      </c>
      <c r="AI123" s="38" t="s">
        <v>535</v>
      </c>
      <c r="AJ123" s="50">
        <f t="shared" si="63"/>
        <v>722240.14999999991</v>
      </c>
      <c r="AK123" s="50">
        <f t="shared" si="64"/>
        <v>879879.9600000002</v>
      </c>
      <c r="AL123" s="43">
        <f>J123*0.001</f>
        <v>2900</v>
      </c>
      <c r="AM123" s="43"/>
      <c r="AN123" s="43"/>
      <c r="AO123" s="43"/>
      <c r="AP123" s="51" t="s">
        <v>122</v>
      </c>
      <c r="AQ123" s="51" t="s">
        <v>122</v>
      </c>
      <c r="AR123" s="91" t="s">
        <v>443</v>
      </c>
      <c r="AS123" s="51" t="s">
        <v>90</v>
      </c>
      <c r="AT123" s="51"/>
      <c r="AU123" s="51"/>
      <c r="AV123" s="51"/>
      <c r="AW123" s="51"/>
      <c r="AX123" s="51"/>
    </row>
    <row r="124" spans="1:51" s="53" customFormat="1" ht="44.25" customHeight="1" x14ac:dyDescent="0.25">
      <c r="A124" s="36" t="s">
        <v>56</v>
      </c>
      <c r="B124" s="38">
        <v>2014</v>
      </c>
      <c r="C124" s="38" t="s">
        <v>93</v>
      </c>
      <c r="D124" s="37" t="s">
        <v>536</v>
      </c>
      <c r="E124" s="38" t="s">
        <v>89</v>
      </c>
      <c r="F124" s="38" t="s">
        <v>87</v>
      </c>
      <c r="G124" s="90">
        <v>42020</v>
      </c>
      <c r="H124" s="90">
        <v>42200</v>
      </c>
      <c r="I124" s="84"/>
      <c r="J124" s="48">
        <v>3716368</v>
      </c>
      <c r="K124" s="48">
        <v>3716368</v>
      </c>
      <c r="L124" s="69"/>
      <c r="M124" s="69"/>
      <c r="N124" s="48">
        <v>3716368</v>
      </c>
      <c r="O124" s="48">
        <f>3697830.15+3716.36</f>
        <v>3701546.51</v>
      </c>
      <c r="P124" s="48">
        <f>3697830.15+3716.36</f>
        <v>3701546.51</v>
      </c>
      <c r="Q124" s="43">
        <f t="shared" si="57"/>
        <v>3716368</v>
      </c>
      <c r="R124" s="43">
        <f t="shared" si="57"/>
        <v>3716368</v>
      </c>
      <c r="S124" s="44">
        <f t="shared" si="65"/>
        <v>3716368</v>
      </c>
      <c r="T124" s="43">
        <f t="shared" si="47"/>
        <v>3701546.51</v>
      </c>
      <c r="U124" s="44">
        <f t="shared" si="48"/>
        <v>3701546.51</v>
      </c>
      <c r="V124" s="44">
        <f>P124</f>
        <v>3701546.51</v>
      </c>
      <c r="W124" s="43">
        <f t="shared" si="50"/>
        <v>3701546.51</v>
      </c>
      <c r="X124" s="111">
        <v>1</v>
      </c>
      <c r="Y124" s="122">
        <f t="shared" si="61"/>
        <v>1</v>
      </c>
      <c r="Z124" s="38"/>
      <c r="AA124" s="38"/>
      <c r="AB124" s="38" t="s">
        <v>469</v>
      </c>
      <c r="AC124" s="38" t="s">
        <v>537</v>
      </c>
      <c r="AD124" s="38" t="s">
        <v>471</v>
      </c>
      <c r="AE124" s="38" t="s">
        <v>538</v>
      </c>
      <c r="AF124" s="48">
        <v>31.119999999999997</v>
      </c>
      <c r="AG124" s="48"/>
      <c r="AH124" s="48">
        <v>2035442.91</v>
      </c>
      <c r="AI124" s="38" t="s">
        <v>539</v>
      </c>
      <c r="AJ124" s="50">
        <f t="shared" si="63"/>
        <v>14821.490000000224</v>
      </c>
      <c r="AK124" s="50">
        <f t="shared" si="64"/>
        <v>0</v>
      </c>
      <c r="AL124" s="43">
        <v>3716.36</v>
      </c>
      <c r="AM124" s="123" t="s">
        <v>540</v>
      </c>
      <c r="AN124" s="43"/>
      <c r="AO124" s="43"/>
      <c r="AP124" s="51" t="s">
        <v>67</v>
      </c>
      <c r="AQ124" s="51" t="s">
        <v>67</v>
      </c>
      <c r="AR124" s="91" t="s">
        <v>407</v>
      </c>
      <c r="AS124" s="51" t="s">
        <v>108</v>
      </c>
      <c r="AT124" s="51"/>
      <c r="AU124" s="51"/>
      <c r="AV124" s="51"/>
      <c r="AW124" s="51"/>
      <c r="AX124" s="51"/>
    </row>
    <row r="125" spans="1:51" s="53" customFormat="1" ht="30" customHeight="1" x14ac:dyDescent="0.25">
      <c r="A125" s="36" t="s">
        <v>56</v>
      </c>
      <c r="B125" s="38">
        <v>2014</v>
      </c>
      <c r="C125" s="38" t="s">
        <v>347</v>
      </c>
      <c r="D125" s="37" t="s">
        <v>541</v>
      </c>
      <c r="E125" s="38" t="s">
        <v>89</v>
      </c>
      <c r="F125" s="84" t="s">
        <v>167</v>
      </c>
      <c r="G125" s="90">
        <v>41983</v>
      </c>
      <c r="H125" s="90">
        <v>42072</v>
      </c>
      <c r="I125" s="84"/>
      <c r="J125" s="48">
        <v>600000</v>
      </c>
      <c r="K125" s="48">
        <v>600000</v>
      </c>
      <c r="L125" s="69"/>
      <c r="M125" s="69"/>
      <c r="N125" s="48">
        <v>600000</v>
      </c>
      <c r="O125" s="48">
        <f>599400+180</f>
        <v>599580</v>
      </c>
      <c r="P125" s="48">
        <f>599400+180</f>
        <v>599580</v>
      </c>
      <c r="Q125" s="43">
        <f t="shared" si="57"/>
        <v>600000</v>
      </c>
      <c r="R125" s="43">
        <f t="shared" si="57"/>
        <v>600000</v>
      </c>
      <c r="S125" s="44">
        <f t="shared" si="65"/>
        <v>600000</v>
      </c>
      <c r="T125" s="43">
        <f t="shared" si="47"/>
        <v>599580</v>
      </c>
      <c r="U125" s="44">
        <f t="shared" si="48"/>
        <v>599580</v>
      </c>
      <c r="V125" s="44">
        <f t="shared" si="49"/>
        <v>599580</v>
      </c>
      <c r="W125" s="43">
        <f t="shared" si="50"/>
        <v>599580</v>
      </c>
      <c r="X125" s="111">
        <v>1</v>
      </c>
      <c r="Y125" s="122">
        <f t="shared" si="61"/>
        <v>1</v>
      </c>
      <c r="Z125" s="38"/>
      <c r="AA125" s="38"/>
      <c r="AB125" s="38" t="s">
        <v>513</v>
      </c>
      <c r="AC125" s="38" t="s">
        <v>542</v>
      </c>
      <c r="AD125" s="38" t="s">
        <v>491</v>
      </c>
      <c r="AE125" s="38" t="s">
        <v>543</v>
      </c>
      <c r="AF125" s="48">
        <v>4.9000000000000004</v>
      </c>
      <c r="AG125" s="48"/>
      <c r="AH125" s="48">
        <v>10522.71000000001</v>
      </c>
      <c r="AI125" s="38" t="s">
        <v>544</v>
      </c>
      <c r="AJ125" s="50">
        <f t="shared" si="63"/>
        <v>420</v>
      </c>
      <c r="AK125" s="50">
        <f t="shared" si="64"/>
        <v>0</v>
      </c>
      <c r="AL125" s="43">
        <v>180</v>
      </c>
      <c r="AM125" s="123" t="s">
        <v>522</v>
      </c>
      <c r="AN125" s="126"/>
      <c r="AO125" s="126"/>
      <c r="AP125" s="51" t="s">
        <v>67</v>
      </c>
      <c r="AQ125" s="51" t="s">
        <v>67</v>
      </c>
      <c r="AR125" s="129" t="s">
        <v>523</v>
      </c>
      <c r="AS125" s="128" t="s">
        <v>108</v>
      </c>
      <c r="AT125" s="51" t="s">
        <v>69</v>
      </c>
      <c r="AU125" s="51" t="s">
        <v>69</v>
      </c>
      <c r="AV125" s="51"/>
      <c r="AW125" s="51"/>
      <c r="AX125" s="51"/>
    </row>
    <row r="126" spans="1:51" s="53" customFormat="1" ht="89.25" customHeight="1" x14ac:dyDescent="0.25">
      <c r="A126" s="36" t="s">
        <v>56</v>
      </c>
      <c r="B126" s="38">
        <v>2014</v>
      </c>
      <c r="C126" s="38" t="s">
        <v>347</v>
      </c>
      <c r="D126" s="37" t="s">
        <v>545</v>
      </c>
      <c r="E126" s="38" t="s">
        <v>89</v>
      </c>
      <c r="F126" s="84" t="s">
        <v>167</v>
      </c>
      <c r="G126" s="90">
        <v>42009</v>
      </c>
      <c r="H126" s="90">
        <v>42108</v>
      </c>
      <c r="I126" s="84"/>
      <c r="J126" s="48">
        <v>1500000</v>
      </c>
      <c r="K126" s="48">
        <v>1500000</v>
      </c>
      <c r="L126" s="69"/>
      <c r="M126" s="69"/>
      <c r="N126" s="48">
        <v>1500000</v>
      </c>
      <c r="O126" s="48">
        <f>1484816.97+450</f>
        <v>1485266.97</v>
      </c>
      <c r="P126" s="48">
        <f>1484260.45+450</f>
        <v>1484710.45</v>
      </c>
      <c r="Q126" s="43">
        <f t="shared" si="57"/>
        <v>1500000</v>
      </c>
      <c r="R126" s="43">
        <f t="shared" si="57"/>
        <v>1500000</v>
      </c>
      <c r="S126" s="44">
        <f t="shared" si="65"/>
        <v>1500000</v>
      </c>
      <c r="T126" s="43">
        <f t="shared" si="47"/>
        <v>1485266.97</v>
      </c>
      <c r="U126" s="44">
        <f t="shared" si="48"/>
        <v>1484710.45</v>
      </c>
      <c r="V126" s="44">
        <f t="shared" si="49"/>
        <v>1484710.45</v>
      </c>
      <c r="W126" s="43">
        <f t="shared" si="50"/>
        <v>1484710.45</v>
      </c>
      <c r="X126" s="111">
        <v>1</v>
      </c>
      <c r="Y126" s="122">
        <f t="shared" si="61"/>
        <v>0.99962530641881842</v>
      </c>
      <c r="Z126" s="38"/>
      <c r="AA126" s="38"/>
      <c r="AB126" s="38" t="s">
        <v>513</v>
      </c>
      <c r="AC126" s="38">
        <v>90000388080</v>
      </c>
      <c r="AD126" s="38" t="s">
        <v>491</v>
      </c>
      <c r="AE126" s="38" t="s">
        <v>546</v>
      </c>
      <c r="AF126" s="48">
        <v>55.51</v>
      </c>
      <c r="AG126" s="48"/>
      <c r="AH126" s="48">
        <v>1054598.95</v>
      </c>
      <c r="AI126" s="38"/>
      <c r="AJ126" s="50">
        <f t="shared" si="63"/>
        <v>14733.030000000028</v>
      </c>
      <c r="AK126" s="50">
        <f t="shared" si="64"/>
        <v>556.52000000001863</v>
      </c>
      <c r="AL126" s="43">
        <v>450</v>
      </c>
      <c r="AM126" s="123" t="s">
        <v>522</v>
      </c>
      <c r="AN126" s="126"/>
      <c r="AO126" s="126"/>
      <c r="AP126" s="51" t="s">
        <v>67</v>
      </c>
      <c r="AQ126" s="51" t="s">
        <v>67</v>
      </c>
      <c r="AR126" s="129" t="s">
        <v>523</v>
      </c>
      <c r="AS126" s="128" t="s">
        <v>108</v>
      </c>
      <c r="AT126" s="51" t="s">
        <v>69</v>
      </c>
      <c r="AU126" s="51" t="s">
        <v>69</v>
      </c>
      <c r="AV126" s="51"/>
      <c r="AW126" s="51"/>
      <c r="AX126" s="51"/>
    </row>
    <row r="127" spans="1:51" s="53" customFormat="1" ht="90" customHeight="1" x14ac:dyDescent="0.25">
      <c r="A127" s="36" t="s">
        <v>56</v>
      </c>
      <c r="B127" s="38">
        <v>2014</v>
      </c>
      <c r="C127" s="38" t="s">
        <v>347</v>
      </c>
      <c r="D127" s="37" t="s">
        <v>547</v>
      </c>
      <c r="E127" s="38" t="s">
        <v>89</v>
      </c>
      <c r="F127" s="84" t="s">
        <v>167</v>
      </c>
      <c r="G127" s="90">
        <v>42010</v>
      </c>
      <c r="H127" s="90">
        <v>42099</v>
      </c>
      <c r="I127" s="84"/>
      <c r="J127" s="48">
        <v>500000</v>
      </c>
      <c r="K127" s="48">
        <v>500000</v>
      </c>
      <c r="L127" s="69"/>
      <c r="M127" s="69"/>
      <c r="N127" s="48">
        <v>500000</v>
      </c>
      <c r="O127" s="48">
        <f>370000+150</f>
        <v>370150</v>
      </c>
      <c r="P127" s="48">
        <f>370000+150</f>
        <v>370150</v>
      </c>
      <c r="Q127" s="43">
        <f t="shared" si="57"/>
        <v>500000</v>
      </c>
      <c r="R127" s="43">
        <f t="shared" si="57"/>
        <v>500000</v>
      </c>
      <c r="S127" s="44">
        <f t="shared" si="65"/>
        <v>500000</v>
      </c>
      <c r="T127" s="43">
        <f t="shared" si="47"/>
        <v>370150</v>
      </c>
      <c r="U127" s="44">
        <f t="shared" si="48"/>
        <v>370150</v>
      </c>
      <c r="V127" s="44">
        <f t="shared" si="49"/>
        <v>370150</v>
      </c>
      <c r="W127" s="43">
        <f t="shared" si="50"/>
        <v>370150</v>
      </c>
      <c r="X127" s="111">
        <v>1</v>
      </c>
      <c r="Y127" s="122">
        <f t="shared" si="61"/>
        <v>1</v>
      </c>
      <c r="Z127" s="38"/>
      <c r="AA127" s="38"/>
      <c r="AB127" s="38" t="s">
        <v>513</v>
      </c>
      <c r="AC127" s="38">
        <v>90000388087</v>
      </c>
      <c r="AD127" s="38" t="s">
        <v>491</v>
      </c>
      <c r="AE127" s="38" t="s">
        <v>548</v>
      </c>
      <c r="AF127" s="48">
        <v>12</v>
      </c>
      <c r="AG127" s="48"/>
      <c r="AH127" s="48">
        <v>143154.42000000001</v>
      </c>
      <c r="AI127" s="38"/>
      <c r="AJ127" s="50">
        <f t="shared" si="63"/>
        <v>129850</v>
      </c>
      <c r="AK127" s="50">
        <f t="shared" si="64"/>
        <v>0</v>
      </c>
      <c r="AL127" s="43">
        <v>150</v>
      </c>
      <c r="AM127" s="123" t="s">
        <v>522</v>
      </c>
      <c r="AN127" s="126"/>
      <c r="AO127" s="126"/>
      <c r="AP127" s="51" t="s">
        <v>67</v>
      </c>
      <c r="AQ127" s="51" t="s">
        <v>67</v>
      </c>
      <c r="AR127" s="129" t="s">
        <v>523</v>
      </c>
      <c r="AS127" s="128" t="s">
        <v>108</v>
      </c>
      <c r="AT127" s="51" t="s">
        <v>69</v>
      </c>
      <c r="AU127" s="51" t="s">
        <v>69</v>
      </c>
      <c r="AV127" s="51"/>
      <c r="AW127" s="51"/>
      <c r="AX127" s="51"/>
    </row>
    <row r="128" spans="1:51" s="53" customFormat="1" ht="91.5" customHeight="1" x14ac:dyDescent="0.25">
      <c r="A128" s="36" t="s">
        <v>56</v>
      </c>
      <c r="B128" s="38">
        <v>2014</v>
      </c>
      <c r="C128" s="38" t="s">
        <v>347</v>
      </c>
      <c r="D128" s="37" t="s">
        <v>549</v>
      </c>
      <c r="E128" s="38" t="s">
        <v>423</v>
      </c>
      <c r="F128" s="84" t="s">
        <v>167</v>
      </c>
      <c r="G128" s="90">
        <v>41983</v>
      </c>
      <c r="H128" s="90">
        <v>42133</v>
      </c>
      <c r="I128" s="84"/>
      <c r="J128" s="48">
        <v>250000</v>
      </c>
      <c r="K128" s="48">
        <v>250000</v>
      </c>
      <c r="L128" s="69"/>
      <c r="M128" s="69"/>
      <c r="N128" s="48">
        <v>250000</v>
      </c>
      <c r="O128" s="48">
        <f>249749.96+75</f>
        <v>249824.96</v>
      </c>
      <c r="P128" s="48">
        <f>249749.96+75</f>
        <v>249824.96</v>
      </c>
      <c r="Q128" s="43">
        <f t="shared" si="57"/>
        <v>250000</v>
      </c>
      <c r="R128" s="43">
        <f t="shared" si="57"/>
        <v>250000</v>
      </c>
      <c r="S128" s="44">
        <f t="shared" si="65"/>
        <v>250000</v>
      </c>
      <c r="T128" s="43">
        <f t="shared" si="47"/>
        <v>249824.96</v>
      </c>
      <c r="U128" s="44">
        <f t="shared" si="48"/>
        <v>249824.96</v>
      </c>
      <c r="V128" s="44">
        <f t="shared" si="49"/>
        <v>249824.96</v>
      </c>
      <c r="W128" s="43">
        <f t="shared" si="50"/>
        <v>249824.96</v>
      </c>
      <c r="X128" s="111">
        <v>1</v>
      </c>
      <c r="Y128" s="122">
        <f t="shared" si="61"/>
        <v>1</v>
      </c>
      <c r="Z128" s="38"/>
      <c r="AA128" s="38"/>
      <c r="AB128" s="38" t="s">
        <v>513</v>
      </c>
      <c r="AC128" s="38" t="s">
        <v>550</v>
      </c>
      <c r="AD128" s="38" t="s">
        <v>491</v>
      </c>
      <c r="AE128" s="38" t="s">
        <v>551</v>
      </c>
      <c r="AF128" s="48">
        <v>344.76</v>
      </c>
      <c r="AG128" s="48"/>
      <c r="AH128" s="48">
        <v>21579.480000000018</v>
      </c>
      <c r="AI128" s="38" t="s">
        <v>552</v>
      </c>
      <c r="AJ128" s="50">
        <f t="shared" si="63"/>
        <v>175.04000000000815</v>
      </c>
      <c r="AK128" s="50">
        <f t="shared" si="64"/>
        <v>0</v>
      </c>
      <c r="AL128" s="43">
        <v>75</v>
      </c>
      <c r="AM128" s="123" t="s">
        <v>522</v>
      </c>
      <c r="AN128" s="126"/>
      <c r="AO128" s="126"/>
      <c r="AP128" s="51" t="s">
        <v>67</v>
      </c>
      <c r="AQ128" s="51" t="s">
        <v>67</v>
      </c>
      <c r="AR128" s="129" t="s">
        <v>523</v>
      </c>
      <c r="AS128" s="128" t="s">
        <v>108</v>
      </c>
      <c r="AT128" s="51" t="s">
        <v>69</v>
      </c>
      <c r="AU128" s="51" t="s">
        <v>69</v>
      </c>
      <c r="AV128" s="51"/>
      <c r="AW128" s="51"/>
      <c r="AX128" s="51"/>
    </row>
    <row r="129" spans="1:50" s="53" customFormat="1" ht="91.5" customHeight="1" x14ac:dyDescent="0.25">
      <c r="A129" s="36" t="s">
        <v>56</v>
      </c>
      <c r="B129" s="38">
        <v>2014</v>
      </c>
      <c r="C129" s="38" t="s">
        <v>347</v>
      </c>
      <c r="D129" s="37" t="s">
        <v>553</v>
      </c>
      <c r="E129" s="38" t="s">
        <v>423</v>
      </c>
      <c r="F129" s="84" t="s">
        <v>167</v>
      </c>
      <c r="G129" s="90">
        <v>41983</v>
      </c>
      <c r="H129" s="90">
        <v>42133</v>
      </c>
      <c r="I129" s="84"/>
      <c r="J129" s="48">
        <v>250000</v>
      </c>
      <c r="K129" s="48">
        <v>250000</v>
      </c>
      <c r="L129" s="69"/>
      <c r="M129" s="69"/>
      <c r="N129" s="48">
        <v>250000</v>
      </c>
      <c r="O129" s="48">
        <f>249749.96+75</f>
        <v>249824.96</v>
      </c>
      <c r="P129" s="48">
        <f>249749.96+75</f>
        <v>249824.96</v>
      </c>
      <c r="Q129" s="43">
        <f t="shared" si="57"/>
        <v>250000</v>
      </c>
      <c r="R129" s="43">
        <f t="shared" si="57"/>
        <v>250000</v>
      </c>
      <c r="S129" s="44">
        <f t="shared" si="65"/>
        <v>250000</v>
      </c>
      <c r="T129" s="43">
        <f t="shared" si="47"/>
        <v>249824.96</v>
      </c>
      <c r="U129" s="44">
        <f t="shared" si="48"/>
        <v>249824.96</v>
      </c>
      <c r="V129" s="44">
        <f t="shared" si="49"/>
        <v>249824.96</v>
      </c>
      <c r="W129" s="43">
        <f t="shared" si="50"/>
        <v>249824.96</v>
      </c>
      <c r="X129" s="111">
        <v>1</v>
      </c>
      <c r="Y129" s="111">
        <f>P129/N129</f>
        <v>0.99929983999999994</v>
      </c>
      <c r="Z129" s="38"/>
      <c r="AA129" s="38"/>
      <c r="AB129" s="38" t="s">
        <v>513</v>
      </c>
      <c r="AC129" s="38">
        <v>90000378845</v>
      </c>
      <c r="AD129" s="38" t="s">
        <v>491</v>
      </c>
      <c r="AE129" s="38" t="s">
        <v>554</v>
      </c>
      <c r="AF129" s="48">
        <v>344.65</v>
      </c>
      <c r="AG129" s="48"/>
      <c r="AH129" s="48">
        <v>21579.369999999988</v>
      </c>
      <c r="AI129" s="38" t="s">
        <v>552</v>
      </c>
      <c r="AJ129" s="50">
        <f t="shared" si="63"/>
        <v>175.04000000000815</v>
      </c>
      <c r="AK129" s="50">
        <f t="shared" si="64"/>
        <v>0</v>
      </c>
      <c r="AL129" s="43">
        <v>75</v>
      </c>
      <c r="AM129" s="123" t="s">
        <v>522</v>
      </c>
      <c r="AN129" s="126"/>
      <c r="AO129" s="126"/>
      <c r="AP129" s="51" t="s">
        <v>67</v>
      </c>
      <c r="AQ129" s="51" t="s">
        <v>67</v>
      </c>
      <c r="AR129" s="129" t="s">
        <v>523</v>
      </c>
      <c r="AS129" s="128" t="s">
        <v>108</v>
      </c>
      <c r="AT129" s="51" t="s">
        <v>69</v>
      </c>
      <c r="AU129" s="51" t="s">
        <v>69</v>
      </c>
      <c r="AV129" s="51"/>
      <c r="AW129" s="51"/>
      <c r="AX129" s="51"/>
    </row>
    <row r="130" spans="1:50" s="53" customFormat="1" ht="51" customHeight="1" x14ac:dyDescent="0.25">
      <c r="A130" s="36" t="s">
        <v>56</v>
      </c>
      <c r="B130" s="38">
        <v>2014</v>
      </c>
      <c r="C130" s="38" t="s">
        <v>347</v>
      </c>
      <c r="D130" s="37" t="s">
        <v>555</v>
      </c>
      <c r="E130" s="38" t="s">
        <v>89</v>
      </c>
      <c r="F130" s="38" t="s">
        <v>90</v>
      </c>
      <c r="G130" s="90">
        <v>42017</v>
      </c>
      <c r="H130" s="90" t="s">
        <v>556</v>
      </c>
      <c r="I130" s="84"/>
      <c r="J130" s="48">
        <v>1600000</v>
      </c>
      <c r="K130" s="48">
        <v>1600000</v>
      </c>
      <c r="L130" s="69"/>
      <c r="M130" s="69"/>
      <c r="N130" s="48">
        <v>1600000</v>
      </c>
      <c r="O130" s="48">
        <v>756638.27</v>
      </c>
      <c r="P130" s="48">
        <f>685885.88+1600</f>
        <v>687485.88</v>
      </c>
      <c r="Q130" s="43">
        <f t="shared" si="57"/>
        <v>1600000</v>
      </c>
      <c r="R130" s="43">
        <f t="shared" si="57"/>
        <v>1600000</v>
      </c>
      <c r="S130" s="44">
        <f t="shared" si="65"/>
        <v>1600000</v>
      </c>
      <c r="T130" s="43">
        <f t="shared" si="47"/>
        <v>756638.27</v>
      </c>
      <c r="U130" s="44">
        <f t="shared" si="48"/>
        <v>687485.88</v>
      </c>
      <c r="V130" s="44">
        <f t="shared" si="49"/>
        <v>687485.88</v>
      </c>
      <c r="W130" s="43">
        <f t="shared" si="50"/>
        <v>687485.88</v>
      </c>
      <c r="X130" s="111">
        <v>1</v>
      </c>
      <c r="Y130" s="122">
        <f>W130/T130</f>
        <v>0.9086057463099243</v>
      </c>
      <c r="Z130" s="38"/>
      <c r="AA130" s="38"/>
      <c r="AB130" s="38" t="s">
        <v>301</v>
      </c>
      <c r="AC130" s="38" t="s">
        <v>557</v>
      </c>
      <c r="AD130" s="38" t="s">
        <v>445</v>
      </c>
      <c r="AE130" s="38" t="s">
        <v>558</v>
      </c>
      <c r="AF130" s="48">
        <v>5913.94</v>
      </c>
      <c r="AG130" s="48"/>
      <c r="AH130" s="48">
        <v>1233662.98</v>
      </c>
      <c r="AI130" s="38" t="s">
        <v>559</v>
      </c>
      <c r="AJ130" s="50">
        <f t="shared" si="63"/>
        <v>843361.73</v>
      </c>
      <c r="AK130" s="50">
        <f t="shared" si="64"/>
        <v>69152.390000000014</v>
      </c>
      <c r="AL130" s="43">
        <f>J130*0.001</f>
        <v>1600</v>
      </c>
      <c r="AM130" s="43"/>
      <c r="AN130" s="43">
        <v>912514.12</v>
      </c>
      <c r="AO130" s="43">
        <f>931081.99-AN130</f>
        <v>18567.869999999995</v>
      </c>
      <c r="AP130" s="51" t="s">
        <v>67</v>
      </c>
      <c r="AQ130" s="51" t="s">
        <v>67</v>
      </c>
      <c r="AR130" s="91" t="s">
        <v>407</v>
      </c>
      <c r="AS130" s="51" t="s">
        <v>108</v>
      </c>
      <c r="AT130" s="51"/>
      <c r="AU130" s="51"/>
      <c r="AV130" s="51"/>
      <c r="AW130" s="51"/>
      <c r="AX130" s="51"/>
    </row>
    <row r="131" spans="1:50" s="53" customFormat="1" ht="37.5" customHeight="1" x14ac:dyDescent="0.25">
      <c r="A131" s="36" t="s">
        <v>56</v>
      </c>
      <c r="B131" s="38">
        <v>2014</v>
      </c>
      <c r="C131" s="38" t="s">
        <v>560</v>
      </c>
      <c r="D131" s="37" t="s">
        <v>561</v>
      </c>
      <c r="E131" s="38" t="s">
        <v>89</v>
      </c>
      <c r="F131" s="38" t="s">
        <v>90</v>
      </c>
      <c r="G131" s="90">
        <v>42045</v>
      </c>
      <c r="H131" s="90">
        <v>42224</v>
      </c>
      <c r="I131" s="84"/>
      <c r="J131" s="48">
        <v>6000000</v>
      </c>
      <c r="K131" s="48">
        <v>6000000</v>
      </c>
      <c r="L131" s="69"/>
      <c r="M131" s="69"/>
      <c r="N131" s="48">
        <v>6000000</v>
      </c>
      <c r="O131" s="48">
        <f>1064554.39+1501110.42+1705702.99+6000</f>
        <v>4277367.8</v>
      </c>
      <c r="P131" s="48">
        <v>4056379.05</v>
      </c>
      <c r="Q131" s="43">
        <f t="shared" si="57"/>
        <v>6000000</v>
      </c>
      <c r="R131" s="43">
        <f t="shared" si="57"/>
        <v>6000000</v>
      </c>
      <c r="S131" s="44">
        <f t="shared" si="65"/>
        <v>6000000</v>
      </c>
      <c r="T131" s="43">
        <f t="shared" si="47"/>
        <v>4277367.8</v>
      </c>
      <c r="U131" s="44">
        <f t="shared" si="48"/>
        <v>4056379.05</v>
      </c>
      <c r="V131" s="44">
        <f t="shared" si="49"/>
        <v>4056379.05</v>
      </c>
      <c r="W131" s="43">
        <f t="shared" si="50"/>
        <v>4056379.05</v>
      </c>
      <c r="X131" s="111">
        <v>1</v>
      </c>
      <c r="Y131" s="122">
        <f>W131/T131</f>
        <v>0.94833534072052439</v>
      </c>
      <c r="Z131" s="38"/>
      <c r="AA131" s="38" t="s">
        <v>90</v>
      </c>
      <c r="AB131" s="38" t="s">
        <v>301</v>
      </c>
      <c r="AC131" s="38" t="s">
        <v>562</v>
      </c>
      <c r="AD131" s="38" t="s">
        <v>445</v>
      </c>
      <c r="AE131" s="38" t="s">
        <v>563</v>
      </c>
      <c r="AF131" s="48">
        <v>51272.14</v>
      </c>
      <c r="AG131" s="48"/>
      <c r="AH131" s="48">
        <v>2696774.67</v>
      </c>
      <c r="AI131" s="38" t="s">
        <v>564</v>
      </c>
      <c r="AJ131" s="50">
        <f>K131-O131</f>
        <v>1722632.2000000002</v>
      </c>
      <c r="AK131" s="50">
        <f>O131-P131</f>
        <v>220988.75</v>
      </c>
      <c r="AL131" s="43">
        <f>J131*0.001</f>
        <v>6000</v>
      </c>
      <c r="AM131" s="43"/>
      <c r="AN131" s="43">
        <v>899100</v>
      </c>
      <c r="AO131" s="43"/>
      <c r="AP131" s="51" t="s">
        <v>67</v>
      </c>
      <c r="AQ131" s="51" t="s">
        <v>67</v>
      </c>
      <c r="AR131" s="91" t="s">
        <v>443</v>
      </c>
      <c r="AS131" s="51" t="s">
        <v>90</v>
      </c>
      <c r="AT131" s="51"/>
      <c r="AU131" s="51"/>
      <c r="AV131" s="51"/>
      <c r="AW131" s="51"/>
      <c r="AX131" s="51"/>
    </row>
    <row r="132" spans="1:50" s="53" customFormat="1" ht="49.5" customHeight="1" x14ac:dyDescent="0.25">
      <c r="A132" s="36" t="s">
        <v>56</v>
      </c>
      <c r="B132" s="38">
        <v>2014</v>
      </c>
      <c r="C132" s="38" t="s">
        <v>93</v>
      </c>
      <c r="D132" s="37" t="s">
        <v>565</v>
      </c>
      <c r="E132" s="38" t="s">
        <v>89</v>
      </c>
      <c r="F132" s="38" t="s">
        <v>90</v>
      </c>
      <c r="G132" s="90">
        <v>42046</v>
      </c>
      <c r="H132" s="90" t="s">
        <v>566</v>
      </c>
      <c r="I132" s="84"/>
      <c r="J132" s="48">
        <v>4500000</v>
      </c>
      <c r="K132" s="48">
        <v>4500000</v>
      </c>
      <c r="L132" s="69"/>
      <c r="M132" s="69"/>
      <c r="N132" s="48">
        <v>4500000</v>
      </c>
      <c r="O132" s="48">
        <f>1227375.57+1232946.02+464846.39+4500</f>
        <v>2929667.98</v>
      </c>
      <c r="P132" s="48">
        <v>2190312.9700000002</v>
      </c>
      <c r="Q132" s="43">
        <f t="shared" si="57"/>
        <v>4500000</v>
      </c>
      <c r="R132" s="43">
        <f t="shared" si="57"/>
        <v>4500000</v>
      </c>
      <c r="S132" s="44">
        <f t="shared" si="65"/>
        <v>4500000</v>
      </c>
      <c r="T132" s="43">
        <f t="shared" si="47"/>
        <v>2929667.98</v>
      </c>
      <c r="U132" s="44">
        <f t="shared" si="48"/>
        <v>2190312.9700000002</v>
      </c>
      <c r="V132" s="44">
        <f t="shared" si="49"/>
        <v>2190312.9700000002</v>
      </c>
      <c r="W132" s="43">
        <f t="shared" si="50"/>
        <v>2190312.9700000002</v>
      </c>
      <c r="X132" s="111">
        <v>1</v>
      </c>
      <c r="Y132" s="122">
        <f>W132/T132</f>
        <v>0.74763180843448351</v>
      </c>
      <c r="Z132" s="38"/>
      <c r="AA132" s="38" t="s">
        <v>90</v>
      </c>
      <c r="AB132" s="38" t="s">
        <v>301</v>
      </c>
      <c r="AC132" s="38" t="s">
        <v>567</v>
      </c>
      <c r="AD132" s="38" t="s">
        <v>445</v>
      </c>
      <c r="AE132" s="38" t="s">
        <v>568</v>
      </c>
      <c r="AF132" s="48">
        <v>17226.61</v>
      </c>
      <c r="AG132" s="48"/>
      <c r="AH132" s="48">
        <v>3165442.76</v>
      </c>
      <c r="AI132" s="38" t="s">
        <v>569</v>
      </c>
      <c r="AJ132" s="50">
        <f t="shared" si="63"/>
        <v>1570332.02</v>
      </c>
      <c r="AK132" s="50">
        <f t="shared" si="64"/>
        <v>739355.00999999978</v>
      </c>
      <c r="AL132" s="43">
        <f>J132*0.001</f>
        <v>4500</v>
      </c>
      <c r="AM132" s="43"/>
      <c r="AN132" s="43"/>
      <c r="AO132" s="43"/>
      <c r="AP132" s="51" t="s">
        <v>67</v>
      </c>
      <c r="AQ132" s="51" t="s">
        <v>67</v>
      </c>
      <c r="AR132" s="91" t="s">
        <v>443</v>
      </c>
      <c r="AS132" s="51" t="s">
        <v>90</v>
      </c>
      <c r="AT132" s="51"/>
      <c r="AU132" s="51"/>
      <c r="AV132" s="51"/>
      <c r="AW132" s="51"/>
      <c r="AX132" s="51"/>
    </row>
    <row r="133" spans="1:50" s="53" customFormat="1" ht="47.25" customHeight="1" x14ac:dyDescent="0.25">
      <c r="A133" s="36" t="s">
        <v>56</v>
      </c>
      <c r="B133" s="38">
        <v>2014</v>
      </c>
      <c r="C133" s="38" t="s">
        <v>570</v>
      </c>
      <c r="D133" s="37" t="s">
        <v>571</v>
      </c>
      <c r="E133" s="38" t="s">
        <v>89</v>
      </c>
      <c r="F133" s="38" t="s">
        <v>90</v>
      </c>
      <c r="G133" s="90">
        <v>42177</v>
      </c>
      <c r="H133" s="90">
        <v>42296</v>
      </c>
      <c r="I133" s="84"/>
      <c r="J133" s="48">
        <v>4000000</v>
      </c>
      <c r="K133" s="48">
        <v>4000000</v>
      </c>
      <c r="L133" s="69"/>
      <c r="M133" s="69"/>
      <c r="N133" s="48">
        <v>4000000</v>
      </c>
      <c r="O133" s="48">
        <v>505280.89</v>
      </c>
      <c r="P133" s="48">
        <f>501280.89+4000</f>
        <v>505280.89</v>
      </c>
      <c r="Q133" s="43">
        <f t="shared" si="57"/>
        <v>4000000</v>
      </c>
      <c r="R133" s="43">
        <f t="shared" si="57"/>
        <v>4000000</v>
      </c>
      <c r="S133" s="44">
        <f t="shared" si="65"/>
        <v>4000000</v>
      </c>
      <c r="T133" s="43">
        <f t="shared" si="47"/>
        <v>505280.89</v>
      </c>
      <c r="U133" s="44">
        <f t="shared" si="48"/>
        <v>505280.89</v>
      </c>
      <c r="V133" s="44">
        <f t="shared" si="49"/>
        <v>505280.89</v>
      </c>
      <c r="W133" s="43">
        <f t="shared" si="50"/>
        <v>505280.89</v>
      </c>
      <c r="X133" s="111">
        <v>1</v>
      </c>
      <c r="Y133" s="122">
        <f>W133/T133</f>
        <v>1</v>
      </c>
      <c r="Z133" s="38"/>
      <c r="AA133" s="38" t="s">
        <v>90</v>
      </c>
      <c r="AB133" s="38" t="s">
        <v>301</v>
      </c>
      <c r="AC133" s="38" t="s">
        <v>572</v>
      </c>
      <c r="AD133" s="38" t="s">
        <v>445</v>
      </c>
      <c r="AE133" s="38" t="s">
        <v>573</v>
      </c>
      <c r="AF133" s="48">
        <v>53196.71</v>
      </c>
      <c r="AG133" s="48"/>
      <c r="AH133" s="48">
        <v>3898812.44</v>
      </c>
      <c r="AI133" s="38" t="s">
        <v>569</v>
      </c>
      <c r="AJ133" s="50">
        <f t="shared" si="63"/>
        <v>3494719.11</v>
      </c>
      <c r="AK133" s="50">
        <f t="shared" si="64"/>
        <v>0</v>
      </c>
      <c r="AL133" s="43">
        <f>J133*0.001</f>
        <v>4000</v>
      </c>
      <c r="AM133" s="43"/>
      <c r="AN133" s="43">
        <v>3494719.11</v>
      </c>
      <c r="AO133" s="43"/>
      <c r="AP133" s="51" t="s">
        <v>67</v>
      </c>
      <c r="AQ133" s="51" t="s">
        <v>67</v>
      </c>
      <c r="AR133" s="91" t="s">
        <v>443</v>
      </c>
      <c r="AS133" s="51" t="s">
        <v>90</v>
      </c>
      <c r="AT133" s="51"/>
      <c r="AU133" s="51"/>
      <c r="AV133" s="51"/>
      <c r="AW133" s="51"/>
      <c r="AX133" s="51"/>
    </row>
    <row r="134" spans="1:50" s="53" customFormat="1" ht="34.5" customHeight="1" x14ac:dyDescent="0.25">
      <c r="A134" s="36" t="s">
        <v>56</v>
      </c>
      <c r="B134" s="38">
        <v>2014</v>
      </c>
      <c r="C134" s="38" t="s">
        <v>93</v>
      </c>
      <c r="D134" s="37" t="s">
        <v>574</v>
      </c>
      <c r="E134" s="38" t="s">
        <v>89</v>
      </c>
      <c r="F134" s="38" t="s">
        <v>90</v>
      </c>
      <c r="G134" s="90">
        <v>42045</v>
      </c>
      <c r="H134" s="90">
        <v>42254</v>
      </c>
      <c r="I134" s="84"/>
      <c r="J134" s="48">
        <v>4700000</v>
      </c>
      <c r="K134" s="48">
        <v>4700000</v>
      </c>
      <c r="L134" s="69"/>
      <c r="M134" s="69"/>
      <c r="N134" s="48">
        <v>4700000</v>
      </c>
      <c r="O134" s="48">
        <f>1281054.4+979038.42+1271824.15+4700</f>
        <v>3536616.9699999997</v>
      </c>
      <c r="P134" s="48">
        <v>3521751.02</v>
      </c>
      <c r="Q134" s="43">
        <f t="shared" si="57"/>
        <v>4700000</v>
      </c>
      <c r="R134" s="43">
        <f t="shared" si="57"/>
        <v>4700000</v>
      </c>
      <c r="S134" s="44">
        <f t="shared" si="65"/>
        <v>4700000</v>
      </c>
      <c r="T134" s="43">
        <f t="shared" si="47"/>
        <v>3536616.9699999997</v>
      </c>
      <c r="U134" s="44">
        <f t="shared" si="48"/>
        <v>3521751.02</v>
      </c>
      <c r="V134" s="44">
        <f t="shared" si="49"/>
        <v>3521751.02</v>
      </c>
      <c r="W134" s="43">
        <f t="shared" si="50"/>
        <v>3521751.02</v>
      </c>
      <c r="X134" s="111">
        <v>1</v>
      </c>
      <c r="Y134" s="122">
        <f>W134/T134</f>
        <v>0.99579656204612976</v>
      </c>
      <c r="Z134" s="38"/>
      <c r="AA134" s="38" t="s">
        <v>90</v>
      </c>
      <c r="AB134" s="38" t="s">
        <v>301</v>
      </c>
      <c r="AC134" s="38" t="s">
        <v>575</v>
      </c>
      <c r="AD134" s="38" t="s">
        <v>445</v>
      </c>
      <c r="AE134" s="38" t="s">
        <v>576</v>
      </c>
      <c r="AF134" s="48">
        <v>44475.57</v>
      </c>
      <c r="AG134" s="48"/>
      <c r="AH134" s="48">
        <v>2190204.7200000002</v>
      </c>
      <c r="AI134" s="38" t="s">
        <v>564</v>
      </c>
      <c r="AJ134" s="50">
        <f t="shared" si="63"/>
        <v>1163383.0300000003</v>
      </c>
      <c r="AK134" s="50">
        <f t="shared" si="64"/>
        <v>14865.949999999721</v>
      </c>
      <c r="AL134" s="43">
        <f>J134*0.001</f>
        <v>4700</v>
      </c>
      <c r="AM134" s="43"/>
      <c r="AN134" s="43"/>
      <c r="AO134" s="43"/>
      <c r="AP134" s="51" t="s">
        <v>67</v>
      </c>
      <c r="AQ134" s="51" t="s">
        <v>67</v>
      </c>
      <c r="AR134" s="51" t="s">
        <v>577</v>
      </c>
      <c r="AS134" s="51" t="s">
        <v>90</v>
      </c>
      <c r="AT134" s="51"/>
      <c r="AU134" s="51"/>
      <c r="AV134" s="51"/>
      <c r="AW134" s="51"/>
      <c r="AX134" s="51"/>
    </row>
    <row r="135" spans="1:50" s="53" customFormat="1" ht="35.25" customHeight="1" x14ac:dyDescent="0.25">
      <c r="A135" s="36" t="s">
        <v>56</v>
      </c>
      <c r="B135" s="38">
        <v>2014</v>
      </c>
      <c r="C135" s="38" t="s">
        <v>560</v>
      </c>
      <c r="D135" s="37" t="s">
        <v>578</v>
      </c>
      <c r="E135" s="38" t="s">
        <v>423</v>
      </c>
      <c r="F135" s="38" t="s">
        <v>108</v>
      </c>
      <c r="G135" s="90">
        <v>42004</v>
      </c>
      <c r="H135" s="90">
        <v>42205</v>
      </c>
      <c r="I135" s="84"/>
      <c r="J135" s="48">
        <v>1500000</v>
      </c>
      <c r="K135" s="48">
        <v>1500000</v>
      </c>
      <c r="L135" s="69"/>
      <c r="M135" s="69"/>
      <c r="N135" s="48">
        <v>1500000</v>
      </c>
      <c r="O135" s="48">
        <f>1467000+1500</f>
        <v>1468500</v>
      </c>
      <c r="P135" s="48">
        <f>1467000+1500</f>
        <v>1468500</v>
      </c>
      <c r="Q135" s="43">
        <f t="shared" si="57"/>
        <v>1500000</v>
      </c>
      <c r="R135" s="43">
        <f t="shared" si="57"/>
        <v>1500000</v>
      </c>
      <c r="S135" s="44">
        <f t="shared" si="65"/>
        <v>1500000</v>
      </c>
      <c r="T135" s="43">
        <f t="shared" si="47"/>
        <v>1468500</v>
      </c>
      <c r="U135" s="44">
        <f t="shared" si="48"/>
        <v>1468500</v>
      </c>
      <c r="V135" s="44">
        <f t="shared" si="49"/>
        <v>1468500</v>
      </c>
      <c r="W135" s="43">
        <f t="shared" si="50"/>
        <v>1468500</v>
      </c>
      <c r="X135" s="111">
        <v>1</v>
      </c>
      <c r="Y135" s="122">
        <v>1</v>
      </c>
      <c r="Z135" s="38"/>
      <c r="AA135" s="38"/>
      <c r="AB135" s="38" t="s">
        <v>301</v>
      </c>
      <c r="AC135" s="38" t="s">
        <v>579</v>
      </c>
      <c r="AD135" s="38" t="s">
        <v>580</v>
      </c>
      <c r="AE135" s="38" t="s">
        <v>581</v>
      </c>
      <c r="AF135" s="48">
        <v>0</v>
      </c>
      <c r="AG135" s="48"/>
      <c r="AH135" s="48">
        <f t="shared" ref="AH135:AH136" si="66">N135-P135</f>
        <v>31500</v>
      </c>
      <c r="AI135" s="38" t="s">
        <v>582</v>
      </c>
      <c r="AJ135" s="50">
        <f t="shared" si="63"/>
        <v>31500</v>
      </c>
      <c r="AK135" s="50">
        <f t="shared" si="64"/>
        <v>0</v>
      </c>
      <c r="AL135" s="43">
        <v>1500</v>
      </c>
      <c r="AM135" s="123" t="s">
        <v>583</v>
      </c>
      <c r="AN135" s="43"/>
      <c r="AO135" s="43"/>
      <c r="AP135" s="51" t="s">
        <v>67</v>
      </c>
      <c r="AQ135" s="51" t="s">
        <v>67</v>
      </c>
      <c r="AR135" s="51" t="s">
        <v>68</v>
      </c>
      <c r="AS135" s="51"/>
      <c r="AT135" s="51" t="s">
        <v>69</v>
      </c>
      <c r="AU135" s="51" t="s">
        <v>69</v>
      </c>
      <c r="AV135" s="51"/>
      <c r="AW135" s="51"/>
      <c r="AX135" s="51"/>
    </row>
    <row r="136" spans="1:50" s="53" customFormat="1" ht="30" customHeight="1" x14ac:dyDescent="0.25">
      <c r="A136" s="36" t="s">
        <v>56</v>
      </c>
      <c r="B136" s="38">
        <v>2014</v>
      </c>
      <c r="C136" s="38" t="s">
        <v>61</v>
      </c>
      <c r="D136" s="37" t="s">
        <v>584</v>
      </c>
      <c r="E136" s="38" t="s">
        <v>423</v>
      </c>
      <c r="F136" s="38" t="s">
        <v>108</v>
      </c>
      <c r="G136" s="90">
        <v>41995</v>
      </c>
      <c r="H136" s="90">
        <v>42144</v>
      </c>
      <c r="I136" s="84"/>
      <c r="J136" s="48">
        <v>600000</v>
      </c>
      <c r="K136" s="48">
        <v>600000</v>
      </c>
      <c r="L136" s="69"/>
      <c r="M136" s="69"/>
      <c r="N136" s="48">
        <v>600000</v>
      </c>
      <c r="O136" s="48">
        <f>591600+600</f>
        <v>592200</v>
      </c>
      <c r="P136" s="48">
        <f>591600+600</f>
        <v>592200</v>
      </c>
      <c r="Q136" s="43">
        <f t="shared" si="57"/>
        <v>600000</v>
      </c>
      <c r="R136" s="43">
        <f t="shared" si="57"/>
        <v>600000</v>
      </c>
      <c r="S136" s="44">
        <f t="shared" si="65"/>
        <v>600000</v>
      </c>
      <c r="T136" s="43">
        <f t="shared" si="47"/>
        <v>592200</v>
      </c>
      <c r="U136" s="44">
        <f t="shared" si="48"/>
        <v>592200</v>
      </c>
      <c r="V136" s="44">
        <f t="shared" si="49"/>
        <v>592200</v>
      </c>
      <c r="W136" s="43">
        <f t="shared" si="50"/>
        <v>592200</v>
      </c>
      <c r="X136" s="111">
        <v>1</v>
      </c>
      <c r="Y136" s="122">
        <f>W136/T136</f>
        <v>1</v>
      </c>
      <c r="Z136" s="38"/>
      <c r="AA136" s="38"/>
      <c r="AB136" s="38" t="s">
        <v>301</v>
      </c>
      <c r="AC136" s="38" t="s">
        <v>585</v>
      </c>
      <c r="AD136" s="38" t="s">
        <v>586</v>
      </c>
      <c r="AE136" s="38" t="s">
        <v>587</v>
      </c>
      <c r="AF136" s="48">
        <v>0</v>
      </c>
      <c r="AG136" s="48"/>
      <c r="AH136" s="48">
        <f t="shared" si="66"/>
        <v>7800</v>
      </c>
      <c r="AI136" s="38"/>
      <c r="AJ136" s="50">
        <f t="shared" si="63"/>
        <v>7800</v>
      </c>
      <c r="AK136" s="50">
        <f t="shared" si="64"/>
        <v>0</v>
      </c>
      <c r="AL136" s="43">
        <v>600</v>
      </c>
      <c r="AM136" s="123" t="s">
        <v>583</v>
      </c>
      <c r="AN136" s="43"/>
      <c r="AO136" s="43"/>
      <c r="AP136" s="51" t="s">
        <v>67</v>
      </c>
      <c r="AQ136" s="51" t="s">
        <v>67</v>
      </c>
      <c r="AR136" s="51" t="s">
        <v>68</v>
      </c>
      <c r="AS136" s="51"/>
      <c r="AT136" s="51" t="s">
        <v>69</v>
      </c>
      <c r="AU136" s="51" t="s">
        <v>69</v>
      </c>
      <c r="AV136" s="51"/>
      <c r="AW136" s="51"/>
      <c r="AX136" s="51"/>
    </row>
    <row r="137" spans="1:50" s="53" customFormat="1" ht="60" hidden="1" customHeight="1" x14ac:dyDescent="0.25">
      <c r="A137" s="130" t="s">
        <v>56</v>
      </c>
      <c r="B137" s="38">
        <v>2015</v>
      </c>
      <c r="C137" s="38" t="s">
        <v>61</v>
      </c>
      <c r="D137" s="37" t="s">
        <v>588</v>
      </c>
      <c r="E137" s="38" t="s">
        <v>589</v>
      </c>
      <c r="F137" s="84" t="s">
        <v>167</v>
      </c>
      <c r="G137" s="121" t="s">
        <v>590</v>
      </c>
      <c r="H137" s="121" t="s">
        <v>591</v>
      </c>
      <c r="I137" s="104">
        <v>68796</v>
      </c>
      <c r="J137" s="48">
        <f>J138+J139+J140</f>
        <v>33475000</v>
      </c>
      <c r="K137" s="48">
        <f>K138+K139+K140</f>
        <v>12812175</v>
      </c>
      <c r="L137" s="69">
        <v>0</v>
      </c>
      <c r="M137" s="69">
        <v>0</v>
      </c>
      <c r="N137" s="48">
        <v>6406087.5</v>
      </c>
      <c r="O137" s="48">
        <v>12812175</v>
      </c>
      <c r="P137" s="48">
        <v>6406087.5</v>
      </c>
      <c r="Q137" s="43">
        <f>J137</f>
        <v>33475000</v>
      </c>
      <c r="R137" s="43">
        <f>K137</f>
        <v>12812175</v>
      </c>
      <c r="S137" s="44">
        <f>R137</f>
        <v>12812175</v>
      </c>
      <c r="T137" s="43">
        <f>O137</f>
        <v>12812175</v>
      </c>
      <c r="U137" s="44">
        <f>V137</f>
        <v>6406087.5</v>
      </c>
      <c r="V137" s="44">
        <f>P137</f>
        <v>6406087.5</v>
      </c>
      <c r="W137" s="44">
        <f>V137</f>
        <v>6406087.5</v>
      </c>
      <c r="X137" s="111">
        <f t="shared" ref="X137:X153" si="67">+V137/T137</f>
        <v>0.5</v>
      </c>
      <c r="Y137" s="122">
        <f>W137/T137</f>
        <v>0.5</v>
      </c>
      <c r="Z137" s="38" t="s">
        <v>592</v>
      </c>
      <c r="AA137" s="38" t="s">
        <v>593</v>
      </c>
      <c r="AB137" s="38" t="s">
        <v>594</v>
      </c>
      <c r="AC137" s="109" t="s">
        <v>595</v>
      </c>
      <c r="AD137" s="38" t="s">
        <v>596</v>
      </c>
      <c r="AE137" s="109" t="s">
        <v>597</v>
      </c>
      <c r="AF137" s="48">
        <v>16.8</v>
      </c>
      <c r="AG137" s="48"/>
      <c r="AH137" s="48">
        <v>6406087.5</v>
      </c>
      <c r="AI137" s="38"/>
      <c r="AJ137" s="50">
        <f t="shared" si="63"/>
        <v>0</v>
      </c>
      <c r="AK137" s="50">
        <f t="shared" si="64"/>
        <v>6406087.5</v>
      </c>
      <c r="AL137" s="43">
        <f>J137*0.001</f>
        <v>33475</v>
      </c>
      <c r="AM137" s="43"/>
      <c r="AN137" s="43">
        <v>0</v>
      </c>
      <c r="AO137" s="43"/>
      <c r="AP137" s="85"/>
      <c r="AQ137" s="51" t="s">
        <v>273</v>
      </c>
      <c r="AR137" s="51"/>
      <c r="AS137" s="51"/>
      <c r="AT137" s="51"/>
      <c r="AU137" s="51"/>
      <c r="AV137" s="51"/>
      <c r="AW137" s="51"/>
      <c r="AX137" s="51"/>
    </row>
    <row r="138" spans="1:50" s="53" customFormat="1" ht="30" hidden="1" x14ac:dyDescent="0.25">
      <c r="A138" s="132"/>
      <c r="B138" s="38">
        <v>2015</v>
      </c>
      <c r="C138" s="38" t="s">
        <v>61</v>
      </c>
      <c r="D138" s="120" t="s">
        <v>598</v>
      </c>
      <c r="E138" s="38"/>
      <c r="F138" s="84" t="s">
        <v>167</v>
      </c>
      <c r="G138" s="131"/>
      <c r="H138" s="131"/>
      <c r="I138" s="104"/>
      <c r="J138" s="48">
        <v>4450000</v>
      </c>
      <c r="K138" s="48">
        <v>0</v>
      </c>
      <c r="L138" s="69"/>
      <c r="M138" s="69"/>
      <c r="N138" s="48"/>
      <c r="O138" s="48"/>
      <c r="P138" s="48"/>
      <c r="Q138" s="43"/>
      <c r="R138" s="43"/>
      <c r="S138" s="44"/>
      <c r="T138" s="43"/>
      <c r="U138" s="44"/>
      <c r="V138" s="44"/>
      <c r="W138" s="44"/>
      <c r="X138" s="111"/>
      <c r="Y138" s="122"/>
      <c r="Z138" s="38"/>
      <c r="AA138" s="38"/>
      <c r="AB138" s="38"/>
      <c r="AC138" s="109"/>
      <c r="AD138" s="38"/>
      <c r="AE138" s="109"/>
      <c r="AF138" s="48"/>
      <c r="AG138" s="48"/>
      <c r="AH138" s="48"/>
      <c r="AI138" s="38"/>
      <c r="AJ138" s="50"/>
      <c r="AK138" s="50"/>
      <c r="AL138" s="43"/>
      <c r="AM138" s="43"/>
      <c r="AN138" s="43"/>
      <c r="AO138" s="43"/>
      <c r="AP138" s="85"/>
      <c r="AQ138" s="51"/>
      <c r="AR138" s="51"/>
      <c r="AS138" s="51"/>
      <c r="AT138" s="51"/>
      <c r="AU138" s="51"/>
      <c r="AV138" s="51"/>
      <c r="AW138" s="51"/>
      <c r="AX138" s="51"/>
    </row>
    <row r="139" spans="1:50" s="53" customFormat="1" ht="45" hidden="1" x14ac:dyDescent="0.25">
      <c r="A139" s="132"/>
      <c r="B139" s="38">
        <v>2015</v>
      </c>
      <c r="C139" s="38" t="s">
        <v>61</v>
      </c>
      <c r="D139" s="120" t="s">
        <v>599</v>
      </c>
      <c r="E139" s="38"/>
      <c r="F139" s="84" t="s">
        <v>167</v>
      </c>
      <c r="G139" s="131"/>
      <c r="H139" s="131"/>
      <c r="I139" s="104"/>
      <c r="J139" s="48">
        <v>2200000</v>
      </c>
      <c r="K139" s="48">
        <v>0</v>
      </c>
      <c r="L139" s="69"/>
      <c r="M139" s="69"/>
      <c r="N139" s="48"/>
      <c r="O139" s="48"/>
      <c r="P139" s="48"/>
      <c r="Q139" s="43"/>
      <c r="R139" s="43"/>
      <c r="S139" s="44"/>
      <c r="T139" s="43"/>
      <c r="U139" s="44"/>
      <c r="V139" s="44"/>
      <c r="W139" s="44"/>
      <c r="X139" s="111"/>
      <c r="Y139" s="122"/>
      <c r="Z139" s="38"/>
      <c r="AA139" s="38"/>
      <c r="AB139" s="38"/>
      <c r="AC139" s="109"/>
      <c r="AD139" s="38"/>
      <c r="AE139" s="109"/>
      <c r="AF139" s="48"/>
      <c r="AG139" s="48"/>
      <c r="AH139" s="48"/>
      <c r="AI139" s="38"/>
      <c r="AJ139" s="50"/>
      <c r="AK139" s="50"/>
      <c r="AL139" s="43"/>
      <c r="AM139" s="43"/>
      <c r="AN139" s="43"/>
      <c r="AO139" s="43"/>
      <c r="AP139" s="85"/>
      <c r="AQ139" s="51"/>
      <c r="AR139" s="51"/>
      <c r="AS139" s="51"/>
      <c r="AT139" s="51"/>
      <c r="AU139" s="51"/>
      <c r="AV139" s="51"/>
      <c r="AW139" s="51"/>
      <c r="AX139" s="51"/>
    </row>
    <row r="140" spans="1:50" s="53" customFormat="1" ht="30" hidden="1" x14ac:dyDescent="0.25">
      <c r="A140" s="133"/>
      <c r="B140" s="38">
        <v>2015</v>
      </c>
      <c r="C140" s="38" t="s">
        <v>61</v>
      </c>
      <c r="D140" s="120" t="s">
        <v>600</v>
      </c>
      <c r="E140" s="38"/>
      <c r="F140" s="84" t="s">
        <v>167</v>
      </c>
      <c r="G140" s="131"/>
      <c r="H140" s="131"/>
      <c r="I140" s="104"/>
      <c r="J140" s="48">
        <v>26825000</v>
      </c>
      <c r="K140" s="48">
        <v>12812175</v>
      </c>
      <c r="L140" s="69"/>
      <c r="M140" s="69"/>
      <c r="N140" s="48"/>
      <c r="O140" s="48"/>
      <c r="P140" s="48"/>
      <c r="Q140" s="43"/>
      <c r="R140" s="43"/>
      <c r="S140" s="44"/>
      <c r="T140" s="43"/>
      <c r="U140" s="44"/>
      <c r="V140" s="44"/>
      <c r="W140" s="44"/>
      <c r="X140" s="111"/>
      <c r="Y140" s="122"/>
      <c r="Z140" s="38"/>
      <c r="AA140" s="38"/>
      <c r="AB140" s="38"/>
      <c r="AC140" s="109"/>
      <c r="AD140" s="38"/>
      <c r="AE140" s="109"/>
      <c r="AF140" s="48"/>
      <c r="AG140" s="48"/>
      <c r="AH140" s="48"/>
      <c r="AI140" s="38"/>
      <c r="AJ140" s="50"/>
      <c r="AK140" s="50"/>
      <c r="AL140" s="43"/>
      <c r="AM140" s="43"/>
      <c r="AN140" s="43"/>
      <c r="AO140" s="43"/>
      <c r="AP140" s="85"/>
      <c r="AQ140" s="51"/>
      <c r="AR140" s="51"/>
      <c r="AS140" s="51"/>
      <c r="AT140" s="51"/>
      <c r="AU140" s="51"/>
      <c r="AV140" s="51"/>
      <c r="AW140" s="51"/>
      <c r="AX140" s="51"/>
    </row>
    <row r="141" spans="1:50" s="53" customFormat="1" ht="45" hidden="1" x14ac:dyDescent="0.25">
      <c r="A141" s="36" t="s">
        <v>56</v>
      </c>
      <c r="B141" s="38">
        <v>2015</v>
      </c>
      <c r="C141" s="38" t="s">
        <v>93</v>
      </c>
      <c r="D141" s="37" t="s">
        <v>601</v>
      </c>
      <c r="E141" s="38" t="s">
        <v>89</v>
      </c>
      <c r="F141" s="38" t="s">
        <v>90</v>
      </c>
      <c r="G141" s="142" t="s">
        <v>602</v>
      </c>
      <c r="H141" s="142">
        <v>42491</v>
      </c>
      <c r="I141" s="104">
        <v>74733</v>
      </c>
      <c r="J141" s="48">
        <v>1100000</v>
      </c>
      <c r="K141" s="48">
        <v>1100000</v>
      </c>
      <c r="L141" s="69">
        <v>0</v>
      </c>
      <c r="M141" s="69">
        <v>0</v>
      </c>
      <c r="N141" s="48">
        <v>549450</v>
      </c>
      <c r="O141" s="48">
        <v>1098900</v>
      </c>
      <c r="P141" s="48">
        <v>0</v>
      </c>
      <c r="Q141" s="43">
        <f>J141</f>
        <v>1100000</v>
      </c>
      <c r="R141" s="43">
        <f>K141</f>
        <v>1100000</v>
      </c>
      <c r="S141" s="44">
        <f>R141</f>
        <v>1100000</v>
      </c>
      <c r="T141" s="43">
        <f>O141</f>
        <v>1098900</v>
      </c>
      <c r="U141" s="44">
        <f>V141</f>
        <v>0</v>
      </c>
      <c r="V141" s="44">
        <f>P141</f>
        <v>0</v>
      </c>
      <c r="W141" s="44">
        <f>V141</f>
        <v>0</v>
      </c>
      <c r="X141" s="111">
        <f t="shared" si="67"/>
        <v>0</v>
      </c>
      <c r="Y141" s="122">
        <f>W141/T141</f>
        <v>0</v>
      </c>
      <c r="Z141" s="38" t="s">
        <v>603</v>
      </c>
      <c r="AA141" s="38" t="s">
        <v>93</v>
      </c>
      <c r="AB141" s="38" t="s">
        <v>604</v>
      </c>
      <c r="AC141" s="109" t="s">
        <v>605</v>
      </c>
      <c r="AD141" s="38" t="s">
        <v>606</v>
      </c>
      <c r="AE141" s="109" t="s">
        <v>607</v>
      </c>
      <c r="AF141" s="48">
        <v>0</v>
      </c>
      <c r="AG141" s="48"/>
      <c r="AH141" s="48">
        <v>549450</v>
      </c>
      <c r="AI141" s="38"/>
      <c r="AJ141" s="50">
        <f t="shared" si="63"/>
        <v>1100</v>
      </c>
      <c r="AK141" s="50">
        <f t="shared" si="64"/>
        <v>1098900</v>
      </c>
      <c r="AL141" s="43">
        <f>J141*0.001</f>
        <v>1100</v>
      </c>
      <c r="AM141" s="43"/>
      <c r="AN141" s="43">
        <v>0</v>
      </c>
      <c r="AO141" s="43"/>
      <c r="AP141" s="85"/>
      <c r="AQ141" s="51" t="s">
        <v>273</v>
      </c>
      <c r="AR141" s="51"/>
      <c r="AS141" s="51"/>
      <c r="AT141" s="51"/>
      <c r="AU141" s="51"/>
      <c r="AV141" s="51"/>
      <c r="AW141" s="51"/>
      <c r="AX141" s="51"/>
    </row>
    <row r="142" spans="1:50" s="53" customFormat="1" ht="45" hidden="1" x14ac:dyDescent="0.25">
      <c r="A142" s="130" t="s">
        <v>56</v>
      </c>
      <c r="B142" s="38">
        <v>2015</v>
      </c>
      <c r="C142" s="38" t="s">
        <v>93</v>
      </c>
      <c r="D142" s="37" t="s">
        <v>608</v>
      </c>
      <c r="E142" s="38" t="s">
        <v>59</v>
      </c>
      <c r="F142" s="38" t="s">
        <v>90</v>
      </c>
      <c r="G142" s="142" t="s">
        <v>602</v>
      </c>
      <c r="H142" s="142">
        <v>42644</v>
      </c>
      <c r="I142" s="104">
        <v>1583803</v>
      </c>
      <c r="J142" s="48">
        <f>J143+J144</f>
        <v>328792469</v>
      </c>
      <c r="K142" s="48">
        <f>K143+K144</f>
        <v>336539805.87</v>
      </c>
      <c r="L142" s="69">
        <v>72515836.719999999</v>
      </c>
      <c r="M142" s="69">
        <v>1366574.86</v>
      </c>
      <c r="N142" s="48">
        <v>75409156.060000002</v>
      </c>
      <c r="O142" s="48">
        <v>181946121.37</v>
      </c>
      <c r="P142" s="48">
        <v>0</v>
      </c>
      <c r="Q142" s="43">
        <f>J142</f>
        <v>328792469</v>
      </c>
      <c r="R142" s="43">
        <f>K142</f>
        <v>336539805.87</v>
      </c>
      <c r="S142" s="44">
        <f>R142</f>
        <v>336539805.87</v>
      </c>
      <c r="T142" s="43">
        <f>O142</f>
        <v>181946121.37</v>
      </c>
      <c r="U142" s="44">
        <f>V142</f>
        <v>0</v>
      </c>
      <c r="V142" s="44">
        <f>P142</f>
        <v>0</v>
      </c>
      <c r="W142" s="44">
        <f>V142</f>
        <v>0</v>
      </c>
      <c r="X142" s="111">
        <f t="shared" si="67"/>
        <v>0</v>
      </c>
      <c r="Y142" s="122">
        <f>W142/T142</f>
        <v>0</v>
      </c>
      <c r="Z142" s="38" t="s">
        <v>609</v>
      </c>
      <c r="AA142" s="38" t="s">
        <v>93</v>
      </c>
      <c r="AB142" s="38" t="s">
        <v>604</v>
      </c>
      <c r="AC142" s="109" t="s">
        <v>610</v>
      </c>
      <c r="AD142" s="38" t="s">
        <v>611</v>
      </c>
      <c r="AE142" s="109" t="s">
        <v>612</v>
      </c>
      <c r="AF142" s="48">
        <v>90623.73</v>
      </c>
      <c r="AG142" s="48"/>
      <c r="AH142" s="48">
        <v>75499780.790000007</v>
      </c>
      <c r="AI142" s="38"/>
      <c r="AJ142" s="50">
        <f t="shared" si="63"/>
        <v>154593684.5</v>
      </c>
      <c r="AK142" s="50">
        <f t="shared" si="64"/>
        <v>181946121.37</v>
      </c>
      <c r="AL142" s="43">
        <f>J142*0.001</f>
        <v>328792.46899999998</v>
      </c>
      <c r="AM142" s="43"/>
      <c r="AN142" s="43">
        <v>69417732.160999998</v>
      </c>
      <c r="AO142" s="43"/>
      <c r="AP142" s="85"/>
      <c r="AQ142" s="51" t="s">
        <v>273</v>
      </c>
      <c r="AR142" s="51"/>
      <c r="AS142" s="51"/>
      <c r="AT142" s="51"/>
      <c r="AU142" s="51"/>
      <c r="AV142" s="51"/>
      <c r="AW142" s="51"/>
      <c r="AX142" s="51"/>
    </row>
    <row r="143" spans="1:50" s="53" customFormat="1" ht="30" hidden="1" x14ac:dyDescent="0.25">
      <c r="A143" s="132"/>
      <c r="B143" s="38">
        <v>2015</v>
      </c>
      <c r="C143" s="38" t="s">
        <v>93</v>
      </c>
      <c r="D143" s="120" t="s">
        <v>608</v>
      </c>
      <c r="E143" s="38"/>
      <c r="F143" s="38" t="s">
        <v>90</v>
      </c>
      <c r="G143" s="134"/>
      <c r="H143" s="134"/>
      <c r="I143" s="104"/>
      <c r="J143" s="48">
        <v>251602469</v>
      </c>
      <c r="K143" s="48">
        <f>181946121.37+72515836.72</f>
        <v>254461958.09</v>
      </c>
      <c r="L143" s="69"/>
      <c r="M143" s="69"/>
      <c r="N143" s="48"/>
      <c r="O143" s="48"/>
      <c r="P143" s="48"/>
      <c r="Q143" s="43"/>
      <c r="R143" s="43"/>
      <c r="S143" s="44"/>
      <c r="T143" s="43"/>
      <c r="U143" s="44"/>
      <c r="V143" s="44"/>
      <c r="W143" s="44"/>
      <c r="X143" s="111"/>
      <c r="Y143" s="122"/>
      <c r="Z143" s="38"/>
      <c r="AA143" s="38"/>
      <c r="AB143" s="38"/>
      <c r="AC143" s="109"/>
      <c r="AD143" s="38"/>
      <c r="AE143" s="109"/>
      <c r="AF143" s="48"/>
      <c r="AG143" s="48"/>
      <c r="AH143" s="48"/>
      <c r="AI143" s="38"/>
      <c r="AJ143" s="50"/>
      <c r="AK143" s="50"/>
      <c r="AL143" s="43"/>
      <c r="AM143" s="43"/>
      <c r="AN143" s="43"/>
      <c r="AO143" s="43"/>
      <c r="AP143" s="85"/>
      <c r="AQ143" s="51"/>
      <c r="AR143" s="51"/>
      <c r="AS143" s="51"/>
      <c r="AT143" s="51"/>
      <c r="AU143" s="51"/>
      <c r="AV143" s="51"/>
      <c r="AW143" s="51"/>
      <c r="AX143" s="51"/>
    </row>
    <row r="144" spans="1:50" s="53" customFormat="1" ht="45" hidden="1" x14ac:dyDescent="0.25">
      <c r="A144" s="133"/>
      <c r="B144" s="38">
        <v>2015</v>
      </c>
      <c r="C144" s="38" t="s">
        <v>93</v>
      </c>
      <c r="D144" s="120" t="s">
        <v>613</v>
      </c>
      <c r="E144" s="38" t="s">
        <v>422</v>
      </c>
      <c r="F144" s="38" t="s">
        <v>90</v>
      </c>
      <c r="G144" s="134" t="s">
        <v>602</v>
      </c>
      <c r="H144" s="134">
        <v>42430</v>
      </c>
      <c r="I144" s="104">
        <v>1583803</v>
      </c>
      <c r="J144" s="48">
        <v>77190000</v>
      </c>
      <c r="K144" s="48">
        <f>77099823+4978024.78</f>
        <v>82077847.780000001</v>
      </c>
      <c r="L144" s="69">
        <v>4978024.78</v>
      </c>
      <c r="M144" s="69">
        <v>0</v>
      </c>
      <c r="N144" s="48">
        <v>77099823</v>
      </c>
      <c r="O144" s="48">
        <v>77099823</v>
      </c>
      <c r="P144" s="48">
        <v>26326160.780000001</v>
      </c>
      <c r="Q144" s="43">
        <v>77177000</v>
      </c>
      <c r="R144" s="43">
        <v>82077847.780000001</v>
      </c>
      <c r="S144" s="44">
        <v>77099823</v>
      </c>
      <c r="T144" s="43">
        <v>77099823</v>
      </c>
      <c r="U144" s="44">
        <v>26326160.780000001</v>
      </c>
      <c r="V144" s="44">
        <v>26326160.780000001</v>
      </c>
      <c r="W144" s="44">
        <v>26326160.780000001</v>
      </c>
      <c r="X144" s="111">
        <f>+V144/T144</f>
        <v>0.34145552811450686</v>
      </c>
      <c r="Y144" s="122">
        <f>W144/T144</f>
        <v>0.34145552811450686</v>
      </c>
      <c r="Z144" s="38"/>
      <c r="AA144" s="38" t="s">
        <v>93</v>
      </c>
      <c r="AB144" s="38" t="s">
        <v>604</v>
      </c>
      <c r="AC144" s="109" t="s">
        <v>614</v>
      </c>
      <c r="AD144" s="38" t="s">
        <v>606</v>
      </c>
      <c r="AE144" s="109" t="s">
        <v>615</v>
      </c>
      <c r="AF144" s="48">
        <v>35156.019999999997</v>
      </c>
      <c r="AG144" s="48"/>
      <c r="AH144" s="48">
        <v>50808818.239999995</v>
      </c>
      <c r="AI144" s="38"/>
      <c r="AJ144" s="50"/>
      <c r="AK144" s="50"/>
      <c r="AL144" s="43"/>
      <c r="AM144" s="43"/>
      <c r="AN144" s="43">
        <v>0</v>
      </c>
      <c r="AO144" s="43"/>
      <c r="AP144" s="85"/>
      <c r="AQ144" s="51"/>
      <c r="AR144" s="51"/>
      <c r="AS144" s="51"/>
      <c r="AT144" s="51"/>
      <c r="AU144" s="51"/>
      <c r="AV144" s="51"/>
      <c r="AW144" s="51"/>
      <c r="AX144" s="51"/>
    </row>
    <row r="145" spans="1:50" s="53" customFormat="1" ht="60" hidden="1" customHeight="1" x14ac:dyDescent="0.25">
      <c r="A145" s="36" t="s">
        <v>56</v>
      </c>
      <c r="B145" s="38">
        <v>2015</v>
      </c>
      <c r="C145" s="38" t="s">
        <v>61</v>
      </c>
      <c r="D145" s="37" t="s">
        <v>616</v>
      </c>
      <c r="E145" s="38" t="s">
        <v>422</v>
      </c>
      <c r="F145" s="38" t="s">
        <v>57</v>
      </c>
      <c r="G145" s="121" t="s">
        <v>590</v>
      </c>
      <c r="H145" s="121" t="s">
        <v>617</v>
      </c>
      <c r="I145" s="104">
        <v>23832</v>
      </c>
      <c r="J145" s="48">
        <v>11300000</v>
      </c>
      <c r="K145" s="48">
        <f>6500000</f>
        <v>6500000</v>
      </c>
      <c r="L145" s="69">
        <v>4788700</v>
      </c>
      <c r="M145" s="69">
        <v>0</v>
      </c>
      <c r="N145" s="48">
        <v>5644350</v>
      </c>
      <c r="O145" s="48">
        <v>6500000</v>
      </c>
      <c r="P145" s="48">
        <v>0</v>
      </c>
      <c r="Q145" s="43">
        <f t="shared" ref="Q145:R153" si="68">J145</f>
        <v>11300000</v>
      </c>
      <c r="R145" s="43">
        <f t="shared" si="68"/>
        <v>6500000</v>
      </c>
      <c r="S145" s="44">
        <f t="shared" ref="S145:S153" si="69">R145</f>
        <v>6500000</v>
      </c>
      <c r="T145" s="43">
        <f t="shared" ref="T145:T153" si="70">O145</f>
        <v>6500000</v>
      </c>
      <c r="U145" s="44">
        <f t="shared" ref="U145:U153" si="71">V145</f>
        <v>0</v>
      </c>
      <c r="V145" s="44">
        <f t="shared" ref="V145:V153" si="72">P145</f>
        <v>0</v>
      </c>
      <c r="W145" s="44">
        <f t="shared" ref="W145:W153" si="73">V145</f>
        <v>0</v>
      </c>
      <c r="X145" s="111">
        <f t="shared" si="67"/>
        <v>0</v>
      </c>
      <c r="Y145" s="122">
        <f>W145/T145</f>
        <v>0</v>
      </c>
      <c r="Z145" s="38" t="s">
        <v>618</v>
      </c>
      <c r="AA145" s="38" t="s">
        <v>61</v>
      </c>
      <c r="AB145" s="109" t="s">
        <v>619</v>
      </c>
      <c r="AC145" s="109" t="s">
        <v>620</v>
      </c>
      <c r="AD145" s="38" t="s">
        <v>621</v>
      </c>
      <c r="AE145" s="109" t="s">
        <v>622</v>
      </c>
      <c r="AF145" s="48">
        <v>8043.2</v>
      </c>
      <c r="AG145" s="48"/>
      <c r="AH145" s="48">
        <v>5652393.2000000002</v>
      </c>
      <c r="AI145" s="38"/>
      <c r="AJ145" s="50">
        <f t="shared" si="63"/>
        <v>0</v>
      </c>
      <c r="AK145" s="50">
        <f t="shared" si="64"/>
        <v>6500000</v>
      </c>
      <c r="AL145" s="43">
        <f t="shared" ref="AL145:AL153" si="74">J145*0.001</f>
        <v>11300</v>
      </c>
      <c r="AM145" s="43"/>
      <c r="AN145" s="43">
        <v>4788700</v>
      </c>
      <c r="AO145" s="43"/>
      <c r="AP145" s="85"/>
      <c r="AQ145" s="51" t="s">
        <v>273</v>
      </c>
      <c r="AR145" s="51"/>
      <c r="AS145" s="51"/>
      <c r="AT145" s="51"/>
      <c r="AU145" s="51"/>
      <c r="AV145" s="51"/>
      <c r="AW145" s="51"/>
      <c r="AX145" s="51"/>
    </row>
    <row r="146" spans="1:50" s="53" customFormat="1" ht="60" hidden="1" customHeight="1" x14ac:dyDescent="0.25">
      <c r="A146" s="36" t="s">
        <v>56</v>
      </c>
      <c r="B146" s="38">
        <v>2015</v>
      </c>
      <c r="C146" s="38" t="s">
        <v>61</v>
      </c>
      <c r="D146" s="37" t="s">
        <v>623</v>
      </c>
      <c r="E146" s="38" t="s">
        <v>89</v>
      </c>
      <c r="F146" s="38" t="s">
        <v>57</v>
      </c>
      <c r="G146" s="142" t="s">
        <v>602</v>
      </c>
      <c r="H146" s="142">
        <v>42522</v>
      </c>
      <c r="I146" s="104">
        <v>23832</v>
      </c>
      <c r="J146" s="48">
        <v>3400000</v>
      </c>
      <c r="K146" s="48">
        <v>3396600</v>
      </c>
      <c r="L146" s="69">
        <v>0</v>
      </c>
      <c r="M146" s="69">
        <v>0</v>
      </c>
      <c r="N146" s="48">
        <v>1698300</v>
      </c>
      <c r="O146" s="48">
        <v>3396600</v>
      </c>
      <c r="P146" s="48">
        <v>1018979.97</v>
      </c>
      <c r="Q146" s="43">
        <f t="shared" si="68"/>
        <v>3400000</v>
      </c>
      <c r="R146" s="43">
        <f t="shared" si="68"/>
        <v>3396600</v>
      </c>
      <c r="S146" s="44">
        <f t="shared" si="69"/>
        <v>3396600</v>
      </c>
      <c r="T146" s="43">
        <f t="shared" si="70"/>
        <v>3396600</v>
      </c>
      <c r="U146" s="44">
        <f t="shared" si="71"/>
        <v>1018979.97</v>
      </c>
      <c r="V146" s="44">
        <f t="shared" si="72"/>
        <v>1018979.97</v>
      </c>
      <c r="W146" s="44">
        <f t="shared" si="73"/>
        <v>1018979.97</v>
      </c>
      <c r="X146" s="111">
        <f t="shared" si="67"/>
        <v>0.2999999911676382</v>
      </c>
      <c r="Y146" s="122">
        <f>W146/T146</f>
        <v>0.2999999911676382</v>
      </c>
      <c r="Z146" s="38" t="s">
        <v>624</v>
      </c>
      <c r="AA146" s="38" t="s">
        <v>61</v>
      </c>
      <c r="AB146" s="38" t="s">
        <v>619</v>
      </c>
      <c r="AC146" s="109" t="s">
        <v>625</v>
      </c>
      <c r="AD146" s="38" t="s">
        <v>621</v>
      </c>
      <c r="AE146" s="109" t="s">
        <v>626</v>
      </c>
      <c r="AF146" s="48">
        <v>2420.08</v>
      </c>
      <c r="AG146" s="48"/>
      <c r="AH146" s="48">
        <v>1700720.08</v>
      </c>
      <c r="AI146" s="38"/>
      <c r="AJ146" s="50">
        <f t="shared" si="63"/>
        <v>0</v>
      </c>
      <c r="AK146" s="50">
        <f t="shared" si="64"/>
        <v>2377620.0300000003</v>
      </c>
      <c r="AL146" s="43">
        <f t="shared" si="74"/>
        <v>3400</v>
      </c>
      <c r="AM146" s="43"/>
      <c r="AN146" s="43">
        <v>0</v>
      </c>
      <c r="AO146" s="43"/>
      <c r="AP146" s="85"/>
      <c r="AQ146" s="51" t="s">
        <v>273</v>
      </c>
      <c r="AR146" s="51"/>
      <c r="AS146" s="51"/>
      <c r="AT146" s="51"/>
      <c r="AU146" s="51"/>
      <c r="AV146" s="51"/>
      <c r="AW146" s="51"/>
      <c r="AX146" s="51"/>
    </row>
    <row r="147" spans="1:50" s="53" customFormat="1" ht="60" hidden="1" customHeight="1" x14ac:dyDescent="0.25">
      <c r="A147" s="36" t="s">
        <v>56</v>
      </c>
      <c r="B147" s="38">
        <v>2015</v>
      </c>
      <c r="C147" s="38" t="s">
        <v>61</v>
      </c>
      <c r="D147" s="37" t="s">
        <v>627</v>
      </c>
      <c r="E147" s="38" t="s">
        <v>89</v>
      </c>
      <c r="F147" s="38" t="s">
        <v>57</v>
      </c>
      <c r="G147" s="121" t="s">
        <v>590</v>
      </c>
      <c r="H147" s="121" t="s">
        <v>591</v>
      </c>
      <c r="I147" s="104">
        <v>23832</v>
      </c>
      <c r="J147" s="48">
        <v>1500000</v>
      </c>
      <c r="K147" s="48">
        <f>1309175.22</f>
        <v>1309175.22</v>
      </c>
      <c r="L147" s="69">
        <v>0</v>
      </c>
      <c r="M147" s="69">
        <v>0</v>
      </c>
      <c r="N147" s="48">
        <v>749250</v>
      </c>
      <c r="O147" s="48">
        <v>1309175.22</v>
      </c>
      <c r="P147" s="48">
        <v>392752.57</v>
      </c>
      <c r="Q147" s="43">
        <f t="shared" si="68"/>
        <v>1500000</v>
      </c>
      <c r="R147" s="43">
        <f t="shared" si="68"/>
        <v>1309175.22</v>
      </c>
      <c r="S147" s="44">
        <f t="shared" si="69"/>
        <v>1309175.22</v>
      </c>
      <c r="T147" s="43">
        <f t="shared" si="70"/>
        <v>1309175.22</v>
      </c>
      <c r="U147" s="44">
        <f t="shared" si="71"/>
        <v>392752.57</v>
      </c>
      <c r="V147" s="44">
        <f t="shared" si="72"/>
        <v>392752.57</v>
      </c>
      <c r="W147" s="44">
        <f t="shared" si="73"/>
        <v>392752.57</v>
      </c>
      <c r="X147" s="111">
        <f t="shared" si="67"/>
        <v>0.30000000305535879</v>
      </c>
      <c r="Y147" s="122">
        <f>W147/T147</f>
        <v>0.30000000305535879</v>
      </c>
      <c r="Z147" s="38" t="s">
        <v>628</v>
      </c>
      <c r="AA147" s="38" t="s">
        <v>61</v>
      </c>
      <c r="AB147" s="38" t="s">
        <v>619</v>
      </c>
      <c r="AC147" s="109" t="s">
        <v>629</v>
      </c>
      <c r="AD147" s="38" t="s">
        <v>621</v>
      </c>
      <c r="AE147" s="109" t="s">
        <v>630</v>
      </c>
      <c r="AF147" s="48">
        <v>1011.71</v>
      </c>
      <c r="AG147" s="48"/>
      <c r="AH147" s="48">
        <v>357509.14</v>
      </c>
      <c r="AI147" s="38"/>
      <c r="AJ147" s="50">
        <f t="shared" si="63"/>
        <v>0</v>
      </c>
      <c r="AK147" s="50">
        <f t="shared" si="64"/>
        <v>916422.64999999991</v>
      </c>
      <c r="AL147" s="43">
        <f t="shared" si="74"/>
        <v>1500</v>
      </c>
      <c r="AM147" s="43"/>
      <c r="AN147" s="43">
        <v>189324.78000000003</v>
      </c>
      <c r="AO147" s="43"/>
      <c r="AP147" s="85"/>
      <c r="AQ147" s="51" t="s">
        <v>273</v>
      </c>
      <c r="AR147" s="51"/>
      <c r="AS147" s="51"/>
      <c r="AT147" s="51"/>
      <c r="AU147" s="51"/>
      <c r="AV147" s="51"/>
      <c r="AW147" s="51"/>
      <c r="AX147" s="51"/>
    </row>
    <row r="148" spans="1:50" s="53" customFormat="1" ht="60" hidden="1" customHeight="1" x14ac:dyDescent="0.25">
      <c r="A148" s="36" t="s">
        <v>56</v>
      </c>
      <c r="B148" s="38">
        <v>2015</v>
      </c>
      <c r="C148" s="38" t="s">
        <v>61</v>
      </c>
      <c r="D148" s="37" t="s">
        <v>631</v>
      </c>
      <c r="E148" s="38" t="s">
        <v>59</v>
      </c>
      <c r="F148" s="38" t="s">
        <v>90</v>
      </c>
      <c r="G148" s="143" t="s">
        <v>602</v>
      </c>
      <c r="H148" s="143">
        <v>42614</v>
      </c>
      <c r="I148" s="104">
        <v>1134842</v>
      </c>
      <c r="J148" s="48">
        <v>16000000</v>
      </c>
      <c r="K148" s="48">
        <f>12928626.35</f>
        <v>12928626.35</v>
      </c>
      <c r="L148" s="69">
        <v>0</v>
      </c>
      <c r="M148" s="69">
        <v>0</v>
      </c>
      <c r="N148" s="48">
        <v>4795200</v>
      </c>
      <c r="O148" s="48">
        <v>12928626.35</v>
      </c>
      <c r="P148" s="48">
        <v>0</v>
      </c>
      <c r="Q148" s="43">
        <f t="shared" si="68"/>
        <v>16000000</v>
      </c>
      <c r="R148" s="43">
        <f t="shared" si="68"/>
        <v>12928626.35</v>
      </c>
      <c r="S148" s="44">
        <f t="shared" si="69"/>
        <v>12928626.35</v>
      </c>
      <c r="T148" s="43">
        <f t="shared" si="70"/>
        <v>12928626.35</v>
      </c>
      <c r="U148" s="44">
        <f t="shared" si="71"/>
        <v>0</v>
      </c>
      <c r="V148" s="44">
        <f t="shared" si="72"/>
        <v>0</v>
      </c>
      <c r="W148" s="44">
        <f t="shared" si="73"/>
        <v>0</v>
      </c>
      <c r="X148" s="111">
        <f t="shared" si="67"/>
        <v>0</v>
      </c>
      <c r="Y148" s="122">
        <f>W148/T148</f>
        <v>0</v>
      </c>
      <c r="Z148" s="38" t="s">
        <v>632</v>
      </c>
      <c r="AA148" s="38" t="s">
        <v>593</v>
      </c>
      <c r="AB148" s="38" t="s">
        <v>604</v>
      </c>
      <c r="AC148" s="109" t="s">
        <v>633</v>
      </c>
      <c r="AD148" s="38" t="s">
        <v>606</v>
      </c>
      <c r="AE148" s="109" t="s">
        <v>634</v>
      </c>
      <c r="AF148" s="48">
        <v>0</v>
      </c>
      <c r="AG148" s="48"/>
      <c r="AH148" s="48">
        <v>4795200</v>
      </c>
      <c r="AI148" s="38"/>
      <c r="AJ148" s="50">
        <f t="shared" si="63"/>
        <v>0</v>
      </c>
      <c r="AK148" s="50">
        <f t="shared" si="64"/>
        <v>12928626.35</v>
      </c>
      <c r="AL148" s="43">
        <f t="shared" si="74"/>
        <v>16000</v>
      </c>
      <c r="AM148" s="43"/>
      <c r="AN148" s="43">
        <v>3055373.6500000004</v>
      </c>
      <c r="AO148" s="43"/>
      <c r="AP148" s="85"/>
      <c r="AQ148" s="51" t="s">
        <v>273</v>
      </c>
      <c r="AR148" s="51"/>
      <c r="AS148" s="51"/>
      <c r="AT148" s="51"/>
      <c r="AU148" s="51"/>
      <c r="AV148" s="51"/>
      <c r="AW148" s="51"/>
      <c r="AX148" s="51"/>
    </row>
    <row r="149" spans="1:50" s="53" customFormat="1" ht="60" hidden="1" customHeight="1" x14ac:dyDescent="0.25">
      <c r="A149" s="36" t="s">
        <v>56</v>
      </c>
      <c r="B149" s="38">
        <v>2015</v>
      </c>
      <c r="C149" s="38" t="s">
        <v>560</v>
      </c>
      <c r="D149" s="37" t="s">
        <v>635</v>
      </c>
      <c r="E149" s="38"/>
      <c r="F149" s="38" t="s">
        <v>108</v>
      </c>
      <c r="G149" s="143"/>
      <c r="H149" s="143"/>
      <c r="I149" s="104"/>
      <c r="J149" s="48">
        <v>200000</v>
      </c>
      <c r="K149" s="48">
        <v>0</v>
      </c>
      <c r="L149" s="69"/>
      <c r="M149" s="69"/>
      <c r="N149" s="48"/>
      <c r="O149" s="48"/>
      <c r="P149" s="48"/>
      <c r="Q149" s="43">
        <f t="shared" si="68"/>
        <v>200000</v>
      </c>
      <c r="R149" s="43">
        <f t="shared" si="68"/>
        <v>0</v>
      </c>
      <c r="S149" s="44">
        <f t="shared" si="69"/>
        <v>0</v>
      </c>
      <c r="T149" s="43">
        <f t="shared" si="70"/>
        <v>0</v>
      </c>
      <c r="U149" s="44">
        <f t="shared" si="71"/>
        <v>0</v>
      </c>
      <c r="V149" s="44">
        <f t="shared" si="72"/>
        <v>0</v>
      </c>
      <c r="W149" s="44">
        <f t="shared" si="73"/>
        <v>0</v>
      </c>
      <c r="X149" s="111"/>
      <c r="Y149" s="122"/>
      <c r="Z149" s="38"/>
      <c r="AA149" s="38"/>
      <c r="AB149" s="38"/>
      <c r="AC149" s="109"/>
      <c r="AD149" s="38"/>
      <c r="AE149" s="109"/>
      <c r="AF149" s="48"/>
      <c r="AG149" s="48"/>
      <c r="AH149" s="48"/>
      <c r="AI149" s="38"/>
      <c r="AJ149" s="50"/>
      <c r="AK149" s="50"/>
      <c r="AL149" s="43">
        <f t="shared" si="74"/>
        <v>200</v>
      </c>
      <c r="AM149" s="43"/>
      <c r="AN149" s="43"/>
      <c r="AO149" s="43"/>
      <c r="AP149" s="85"/>
      <c r="AQ149" s="51"/>
      <c r="AR149" s="51"/>
      <c r="AS149" s="51"/>
      <c r="AT149" s="51"/>
      <c r="AU149" s="51"/>
      <c r="AV149" s="51"/>
      <c r="AW149" s="51"/>
      <c r="AX149" s="51"/>
    </row>
    <row r="150" spans="1:50" s="53" customFormat="1" ht="60" hidden="1" customHeight="1" x14ac:dyDescent="0.25">
      <c r="A150" s="36" t="s">
        <v>56</v>
      </c>
      <c r="B150" s="38">
        <v>2015</v>
      </c>
      <c r="C150" s="38" t="s">
        <v>70</v>
      </c>
      <c r="D150" s="37" t="s">
        <v>636</v>
      </c>
      <c r="E150" s="38" t="s">
        <v>637</v>
      </c>
      <c r="F150" s="38" t="s">
        <v>90</v>
      </c>
      <c r="G150" s="143" t="s">
        <v>602</v>
      </c>
      <c r="H150" s="143">
        <v>42491</v>
      </c>
      <c r="I150" s="104"/>
      <c r="J150" s="48">
        <v>120000</v>
      </c>
      <c r="K150" s="48">
        <f>77149.09</f>
        <v>77149.09</v>
      </c>
      <c r="L150" s="69">
        <v>0</v>
      </c>
      <c r="M150" s="69">
        <v>0</v>
      </c>
      <c r="N150" s="48">
        <v>59940</v>
      </c>
      <c r="O150" s="48">
        <v>77149.09</v>
      </c>
      <c r="P150" s="48">
        <v>0</v>
      </c>
      <c r="Q150" s="43">
        <f t="shared" si="68"/>
        <v>120000</v>
      </c>
      <c r="R150" s="43">
        <f t="shared" si="68"/>
        <v>77149.09</v>
      </c>
      <c r="S150" s="44">
        <f t="shared" si="69"/>
        <v>77149.09</v>
      </c>
      <c r="T150" s="43">
        <f t="shared" si="70"/>
        <v>77149.09</v>
      </c>
      <c r="U150" s="44">
        <f t="shared" si="71"/>
        <v>0</v>
      </c>
      <c r="V150" s="44">
        <f t="shared" si="72"/>
        <v>0</v>
      </c>
      <c r="W150" s="44">
        <f t="shared" si="73"/>
        <v>0</v>
      </c>
      <c r="X150" s="111">
        <f t="shared" si="67"/>
        <v>0</v>
      </c>
      <c r="Y150" s="122">
        <f>W150/T150</f>
        <v>0</v>
      </c>
      <c r="Z150" s="38" t="s">
        <v>638</v>
      </c>
      <c r="AA150" s="38" t="s">
        <v>593</v>
      </c>
      <c r="AB150" s="38" t="s">
        <v>604</v>
      </c>
      <c r="AC150" s="109" t="s">
        <v>639</v>
      </c>
      <c r="AD150" s="38" t="s">
        <v>606</v>
      </c>
      <c r="AE150" s="109" t="s">
        <v>640</v>
      </c>
      <c r="AF150" s="48">
        <v>0</v>
      </c>
      <c r="AG150" s="48"/>
      <c r="AH150" s="48">
        <v>59940</v>
      </c>
      <c r="AI150" s="38"/>
      <c r="AJ150" s="50">
        <f t="shared" si="63"/>
        <v>0</v>
      </c>
      <c r="AK150" s="50">
        <f t="shared" si="64"/>
        <v>77149.09</v>
      </c>
      <c r="AL150" s="43">
        <f t="shared" si="74"/>
        <v>120</v>
      </c>
      <c r="AM150" s="43"/>
      <c r="AN150" s="43">
        <v>42730.91</v>
      </c>
      <c r="AO150" s="43"/>
      <c r="AP150" s="85"/>
      <c r="AQ150" s="51" t="s">
        <v>273</v>
      </c>
      <c r="AR150" s="51"/>
      <c r="AS150" s="51"/>
      <c r="AT150" s="51"/>
      <c r="AU150" s="51"/>
      <c r="AV150" s="51"/>
      <c r="AW150" s="51"/>
      <c r="AX150" s="51"/>
    </row>
    <row r="151" spans="1:50" s="53" customFormat="1" ht="60" hidden="1" customHeight="1" x14ac:dyDescent="0.25">
      <c r="A151" s="36" t="s">
        <v>56</v>
      </c>
      <c r="B151" s="38">
        <v>2015</v>
      </c>
      <c r="C151" s="38" t="s">
        <v>560</v>
      </c>
      <c r="D151" s="37" t="s">
        <v>641</v>
      </c>
      <c r="E151" s="38"/>
      <c r="F151" s="38" t="s">
        <v>108</v>
      </c>
      <c r="G151" s="143"/>
      <c r="H151" s="143"/>
      <c r="I151" s="104"/>
      <c r="J151" s="48">
        <v>2500000</v>
      </c>
      <c r="K151" s="48">
        <v>0</v>
      </c>
      <c r="L151" s="69"/>
      <c r="M151" s="69"/>
      <c r="N151" s="48"/>
      <c r="O151" s="48"/>
      <c r="P151" s="48"/>
      <c r="Q151" s="43">
        <f t="shared" si="68"/>
        <v>2500000</v>
      </c>
      <c r="R151" s="43">
        <f t="shared" si="68"/>
        <v>0</v>
      </c>
      <c r="S151" s="44">
        <f t="shared" si="69"/>
        <v>0</v>
      </c>
      <c r="T151" s="43">
        <f t="shared" si="70"/>
        <v>0</v>
      </c>
      <c r="U151" s="44">
        <f t="shared" si="71"/>
        <v>0</v>
      </c>
      <c r="V151" s="44">
        <f t="shared" si="72"/>
        <v>0</v>
      </c>
      <c r="W151" s="44">
        <f t="shared" si="73"/>
        <v>0</v>
      </c>
      <c r="X151" s="111"/>
      <c r="Y151" s="122"/>
      <c r="Z151" s="38"/>
      <c r="AA151" s="38"/>
      <c r="AB151" s="38"/>
      <c r="AC151" s="109"/>
      <c r="AD151" s="38"/>
      <c r="AE151" s="109"/>
      <c r="AF151" s="48"/>
      <c r="AG151" s="48"/>
      <c r="AH151" s="48"/>
      <c r="AI151" s="38"/>
      <c r="AJ151" s="50"/>
      <c r="AK151" s="50"/>
      <c r="AL151" s="43">
        <f t="shared" si="74"/>
        <v>2500</v>
      </c>
      <c r="AM151" s="43"/>
      <c r="AN151" s="43"/>
      <c r="AO151" s="43"/>
      <c r="AP151" s="85"/>
      <c r="AQ151" s="51"/>
      <c r="AR151" s="51"/>
      <c r="AS151" s="51"/>
      <c r="AT151" s="51"/>
      <c r="AU151" s="51"/>
      <c r="AV151" s="51"/>
      <c r="AW151" s="51"/>
      <c r="AX151" s="51"/>
    </row>
    <row r="152" spans="1:50" s="53" customFormat="1" ht="60" hidden="1" customHeight="1" x14ac:dyDescent="0.25">
      <c r="A152" s="36" t="s">
        <v>56</v>
      </c>
      <c r="B152" s="38">
        <v>2015</v>
      </c>
      <c r="C152" s="38" t="s">
        <v>347</v>
      </c>
      <c r="D152" s="37" t="s">
        <v>642</v>
      </c>
      <c r="E152" s="38" t="s">
        <v>222</v>
      </c>
      <c r="F152" s="38" t="s">
        <v>167</v>
      </c>
      <c r="G152" s="143" t="s">
        <v>602</v>
      </c>
      <c r="H152" s="142">
        <v>42461</v>
      </c>
      <c r="I152" s="104">
        <v>68796</v>
      </c>
      <c r="J152" s="48">
        <v>20175000</v>
      </c>
      <c r="K152" s="48">
        <f>20154825</f>
        <v>20154825</v>
      </c>
      <c r="L152" s="69">
        <v>0</v>
      </c>
      <c r="M152" s="69">
        <v>0</v>
      </c>
      <c r="N152" s="48">
        <v>10077412.5</v>
      </c>
      <c r="O152" s="48">
        <v>20154825</v>
      </c>
      <c r="P152" s="48">
        <v>10077412.5</v>
      </c>
      <c r="Q152" s="43">
        <f t="shared" si="68"/>
        <v>20175000</v>
      </c>
      <c r="R152" s="43">
        <f t="shared" si="68"/>
        <v>20154825</v>
      </c>
      <c r="S152" s="44">
        <f t="shared" si="69"/>
        <v>20154825</v>
      </c>
      <c r="T152" s="43">
        <f t="shared" si="70"/>
        <v>20154825</v>
      </c>
      <c r="U152" s="44">
        <f t="shared" si="71"/>
        <v>10077412.5</v>
      </c>
      <c r="V152" s="44">
        <f t="shared" si="72"/>
        <v>10077412.5</v>
      </c>
      <c r="W152" s="44">
        <f t="shared" si="73"/>
        <v>10077412.5</v>
      </c>
      <c r="X152" s="111">
        <f t="shared" si="67"/>
        <v>0.5</v>
      </c>
      <c r="Y152" s="122">
        <f t="shared" ref="Y152:Y153" si="75">W152/T152</f>
        <v>0.5</v>
      </c>
      <c r="Z152" s="38" t="s">
        <v>643</v>
      </c>
      <c r="AA152" s="38" t="s">
        <v>644</v>
      </c>
      <c r="AB152" s="38" t="s">
        <v>645</v>
      </c>
      <c r="AC152" s="109" t="s">
        <v>646</v>
      </c>
      <c r="AD152" s="38" t="s">
        <v>596</v>
      </c>
      <c r="AE152" s="109" t="s">
        <v>647</v>
      </c>
      <c r="AF152" s="48">
        <v>10.68</v>
      </c>
      <c r="AG152" s="48"/>
      <c r="AH152" s="48">
        <v>10077412.5</v>
      </c>
      <c r="AI152" s="38"/>
      <c r="AJ152" s="50">
        <f t="shared" si="63"/>
        <v>0</v>
      </c>
      <c r="AK152" s="50">
        <f t="shared" si="64"/>
        <v>10077412.5</v>
      </c>
      <c r="AL152" s="43">
        <f t="shared" si="74"/>
        <v>20175</v>
      </c>
      <c r="AM152" s="43"/>
      <c r="AN152" s="43">
        <v>0</v>
      </c>
      <c r="AO152" s="43"/>
      <c r="AP152" s="85"/>
      <c r="AQ152" s="51" t="s">
        <v>273</v>
      </c>
      <c r="AR152" s="51"/>
      <c r="AS152" s="51"/>
      <c r="AT152" s="51"/>
      <c r="AU152" s="51"/>
      <c r="AV152" s="51"/>
      <c r="AW152" s="51"/>
      <c r="AX152" s="51"/>
    </row>
    <row r="153" spans="1:50" s="53" customFormat="1" ht="60" hidden="1" customHeight="1" x14ac:dyDescent="0.25">
      <c r="A153" s="36" t="s">
        <v>56</v>
      </c>
      <c r="B153" s="38">
        <v>2015</v>
      </c>
      <c r="C153" s="38" t="s">
        <v>73</v>
      </c>
      <c r="D153" s="37" t="s">
        <v>648</v>
      </c>
      <c r="E153" s="38"/>
      <c r="F153" s="38" t="s">
        <v>90</v>
      </c>
      <c r="G153" s="143">
        <v>42309</v>
      </c>
      <c r="H153" s="143">
        <v>42644</v>
      </c>
      <c r="I153" s="104">
        <v>12300</v>
      </c>
      <c r="J153" s="48">
        <v>0</v>
      </c>
      <c r="K153" s="48">
        <v>23350000</v>
      </c>
      <c r="L153" s="69">
        <v>0</v>
      </c>
      <c r="M153" s="69">
        <v>0</v>
      </c>
      <c r="N153" s="48">
        <v>6997995</v>
      </c>
      <c r="O153" s="48">
        <v>23326650</v>
      </c>
      <c r="P153" s="48">
        <v>0</v>
      </c>
      <c r="Q153" s="43">
        <f t="shared" si="68"/>
        <v>0</v>
      </c>
      <c r="R153" s="43">
        <f t="shared" si="68"/>
        <v>23350000</v>
      </c>
      <c r="S153" s="44">
        <f t="shared" si="69"/>
        <v>23350000</v>
      </c>
      <c r="T153" s="43">
        <f t="shared" si="70"/>
        <v>23326650</v>
      </c>
      <c r="U153" s="44">
        <f t="shared" si="71"/>
        <v>0</v>
      </c>
      <c r="V153" s="44">
        <f t="shared" si="72"/>
        <v>0</v>
      </c>
      <c r="W153" s="44">
        <f t="shared" si="73"/>
        <v>0</v>
      </c>
      <c r="X153" s="111">
        <f t="shared" si="67"/>
        <v>0</v>
      </c>
      <c r="Y153" s="122">
        <f t="shared" si="75"/>
        <v>0</v>
      </c>
      <c r="Z153" s="38" t="s">
        <v>649</v>
      </c>
      <c r="AA153" s="38" t="s">
        <v>593</v>
      </c>
      <c r="AB153" s="38" t="s">
        <v>604</v>
      </c>
      <c r="AC153" s="38">
        <v>70086628595</v>
      </c>
      <c r="AD153" s="38" t="s">
        <v>650</v>
      </c>
      <c r="AE153" s="109" t="s">
        <v>651</v>
      </c>
      <c r="AF153" s="48">
        <v>257.41000000000003</v>
      </c>
      <c r="AG153" s="48"/>
      <c r="AH153" s="48">
        <v>6998252.4100000001</v>
      </c>
      <c r="AI153" s="38"/>
      <c r="AJ153" s="50"/>
      <c r="AK153" s="50">
        <f t="shared" si="64"/>
        <v>23326650</v>
      </c>
      <c r="AL153" s="43">
        <f t="shared" si="74"/>
        <v>0</v>
      </c>
      <c r="AM153" s="43"/>
      <c r="AN153" s="43">
        <v>0</v>
      </c>
      <c r="AO153" s="43"/>
      <c r="AP153" s="85"/>
      <c r="AQ153" s="51"/>
      <c r="AR153" s="51"/>
      <c r="AS153" s="51"/>
      <c r="AT153" s="51"/>
      <c r="AU153" s="51"/>
      <c r="AV153" s="51"/>
      <c r="AW153" s="51"/>
      <c r="AX153" s="51"/>
    </row>
    <row r="154" spans="1:50" hidden="1" x14ac:dyDescent="0.25">
      <c r="A154" s="135"/>
      <c r="B154" s="136"/>
      <c r="C154" s="2"/>
      <c r="D154" s="2"/>
      <c r="E154" s="2"/>
      <c r="F154" s="2"/>
      <c r="J154" s="137">
        <f>SUBTOTAL(9,J10:J153)</f>
        <v>404799293</v>
      </c>
      <c r="K154" s="137">
        <f>SUBTOTAL(9,K10:K136)</f>
        <v>404799293</v>
      </c>
      <c r="N154" s="137">
        <f t="shared" ref="N154:W154" si="76">SUBTOTAL(9,N10:N136)</f>
        <v>366979393</v>
      </c>
      <c r="O154" s="137">
        <f t="shared" si="76"/>
        <v>357132533.72000009</v>
      </c>
      <c r="P154" s="137">
        <f t="shared" si="76"/>
        <v>333411397.07999992</v>
      </c>
      <c r="Q154" s="137">
        <f t="shared" si="76"/>
        <v>404799293</v>
      </c>
      <c r="R154" s="137">
        <f t="shared" si="76"/>
        <v>404799293</v>
      </c>
      <c r="S154" s="137">
        <f t="shared" si="76"/>
        <v>404799293</v>
      </c>
      <c r="T154" s="137">
        <f t="shared" si="76"/>
        <v>357214533.72000009</v>
      </c>
      <c r="U154" s="137">
        <f t="shared" si="76"/>
        <v>333411397.07999992</v>
      </c>
      <c r="V154" s="137">
        <f t="shared" si="76"/>
        <v>333411397.07999992</v>
      </c>
      <c r="W154" s="137">
        <f t="shared" si="76"/>
        <v>333411397.07999992</v>
      </c>
      <c r="X154" s="138"/>
      <c r="AJ154" s="137">
        <f>SUBTOTAL(9,AJ10:AJ136)</f>
        <v>47666759.280000001</v>
      </c>
      <c r="AK154" s="137">
        <f>SUBTOTAL(9,AK10:AK136)</f>
        <v>23721136.639999997</v>
      </c>
      <c r="AN154" s="137">
        <f>SUBTOTAL(9,AN10:AN136)</f>
        <v>22033959.23</v>
      </c>
      <c r="AO154" s="137">
        <f>SUBTOTAL(9,AO10:AO136)</f>
        <v>338775.76</v>
      </c>
    </row>
    <row r="155" spans="1:50" hidden="1" x14ac:dyDescent="0.25">
      <c r="A155" s="2"/>
      <c r="B155" s="2"/>
      <c r="C155" s="2"/>
      <c r="D155" s="2"/>
      <c r="E155" s="2"/>
      <c r="F155" s="2"/>
      <c r="J155" s="13"/>
      <c r="K155" s="13"/>
      <c r="N155" s="13"/>
      <c r="O155" s="13"/>
      <c r="P155" s="13"/>
      <c r="Q155" s="13"/>
      <c r="R155" s="13"/>
      <c r="S155" s="13"/>
      <c r="T155" s="13"/>
      <c r="U155" s="13"/>
      <c r="V155" s="13"/>
      <c r="W155" s="13"/>
    </row>
    <row r="156" spans="1:50" hidden="1" x14ac:dyDescent="0.25">
      <c r="I156" s="139"/>
      <c r="J156" s="137"/>
      <c r="O156" s="140">
        <f>J154-O154</f>
        <v>47666759.279999912</v>
      </c>
      <c r="P156" s="140">
        <f>O154-P154</f>
        <v>23721136.640000165</v>
      </c>
      <c r="Q156" s="13"/>
    </row>
    <row r="157" spans="1:50" x14ac:dyDescent="0.25">
      <c r="I157" s="139"/>
      <c r="J157" s="137"/>
      <c r="K157" s="137"/>
      <c r="L157" s="141"/>
      <c r="P157" s="137"/>
      <c r="Q157" s="13"/>
    </row>
    <row r="158" spans="1:50" x14ac:dyDescent="0.25">
      <c r="I158" s="139"/>
      <c r="J158" s="137"/>
      <c r="K158" s="137"/>
      <c r="L158" s="141"/>
      <c r="P158" s="137"/>
      <c r="Q158" s="13"/>
    </row>
    <row r="159" spans="1:50" x14ac:dyDescent="0.25">
      <c r="I159" s="139"/>
      <c r="J159" s="137"/>
      <c r="K159" s="137"/>
      <c r="L159" s="141"/>
      <c r="P159" s="137"/>
      <c r="Q159" s="13"/>
    </row>
    <row r="160" spans="1:50" x14ac:dyDescent="0.25">
      <c r="I160" s="139"/>
      <c r="J160" s="137"/>
      <c r="K160" s="137"/>
      <c r="L160" s="141"/>
      <c r="P160" s="137"/>
      <c r="Q160" s="13"/>
    </row>
    <row r="161" spans="9:17" x14ac:dyDescent="0.25">
      <c r="I161" s="139"/>
      <c r="J161" s="137"/>
      <c r="K161" s="137"/>
      <c r="L161" s="141"/>
      <c r="P161" s="137"/>
      <c r="Q161" s="13"/>
    </row>
    <row r="162" spans="9:17" x14ac:dyDescent="0.25">
      <c r="Q162" s="13"/>
    </row>
    <row r="163" spans="9:17" x14ac:dyDescent="0.25">
      <c r="Q163" s="13"/>
    </row>
    <row r="164" spans="9:17" x14ac:dyDescent="0.25">
      <c r="Q164" s="137"/>
    </row>
  </sheetData>
  <sheetProtection password="CB20" sheet="1" objects="1" scenarios="1" autoFilter="0"/>
  <autoFilter ref="A9:AX156">
    <filterColumn colId="0">
      <customFilters>
        <customFilter operator="notEqual" val=" "/>
      </customFilters>
    </filterColumn>
    <filterColumn colId="1">
      <filters>
        <filter val="2014"/>
      </filters>
    </filterColumn>
    <filterColumn colId="37" showButton="0"/>
  </autoFilter>
  <mergeCells count="165">
    <mergeCell ref="A137:A140"/>
    <mergeCell ref="A142:A144"/>
    <mergeCell ref="A115:A117"/>
    <mergeCell ref="B115:B117"/>
    <mergeCell ref="C115:C117"/>
    <mergeCell ref="A118:A120"/>
    <mergeCell ref="B118:B120"/>
    <mergeCell ref="C118:C120"/>
    <mergeCell ref="A100:A103"/>
    <mergeCell ref="B100:B103"/>
    <mergeCell ref="C100:C103"/>
    <mergeCell ref="A111:A113"/>
    <mergeCell ref="B111:B113"/>
    <mergeCell ref="C111:C113"/>
    <mergeCell ref="A92:A94"/>
    <mergeCell ref="B92:B94"/>
    <mergeCell ref="C92:C94"/>
    <mergeCell ref="A96:A99"/>
    <mergeCell ref="B96:B99"/>
    <mergeCell ref="C96:C99"/>
    <mergeCell ref="M84:M85"/>
    <mergeCell ref="N84:N85"/>
    <mergeCell ref="Q84:Q85"/>
    <mergeCell ref="R84:R85"/>
    <mergeCell ref="Z84:Z85"/>
    <mergeCell ref="AA84:AA85"/>
    <mergeCell ref="F84:F85"/>
    <mergeCell ref="G84:G85"/>
    <mergeCell ref="H84:H85"/>
    <mergeCell ref="I84:I85"/>
    <mergeCell ref="J84:J85"/>
    <mergeCell ref="K84:K85"/>
    <mergeCell ref="AF63:AF66"/>
    <mergeCell ref="AG63:AG66"/>
    <mergeCell ref="AH63:AH66"/>
    <mergeCell ref="AO63:AO66"/>
    <mergeCell ref="AF70:AF71"/>
    <mergeCell ref="A84:A85"/>
    <mergeCell ref="B84:B85"/>
    <mergeCell ref="C84:C85"/>
    <mergeCell ref="D84:D85"/>
    <mergeCell ref="E84:E85"/>
    <mergeCell ref="AF39:AF40"/>
    <mergeCell ref="AG39:AG40"/>
    <mergeCell ref="AH39:AH40"/>
    <mergeCell ref="AI39:AI40"/>
    <mergeCell ref="A56:A58"/>
    <mergeCell ref="B56:B58"/>
    <mergeCell ref="C56:C58"/>
    <mergeCell ref="D56:D58"/>
    <mergeCell ref="E56:E58"/>
    <mergeCell ref="Z39:Z40"/>
    <mergeCell ref="AA39:AA40"/>
    <mergeCell ref="AB39:AB40"/>
    <mergeCell ref="AC39:AC40"/>
    <mergeCell ref="AD39:AD40"/>
    <mergeCell ref="AE39:AE40"/>
    <mergeCell ref="W32:W33"/>
    <mergeCell ref="Z32:Z33"/>
    <mergeCell ref="AA32:AA33"/>
    <mergeCell ref="A39:A40"/>
    <mergeCell ref="B39:B40"/>
    <mergeCell ref="C39:C40"/>
    <mergeCell ref="D39:D40"/>
    <mergeCell ref="E39:E40"/>
    <mergeCell ref="F39:F40"/>
    <mergeCell ref="I39:I40"/>
    <mergeCell ref="I32:I33"/>
    <mergeCell ref="O32:O33"/>
    <mergeCell ref="P32:P33"/>
    <mergeCell ref="T32:T33"/>
    <mergeCell ref="U32:U33"/>
    <mergeCell ref="V32:V33"/>
    <mergeCell ref="A32:A33"/>
    <mergeCell ref="B32:B33"/>
    <mergeCell ref="C32:C33"/>
    <mergeCell ref="D32:D33"/>
    <mergeCell ref="E32:E33"/>
    <mergeCell ref="F32:F33"/>
    <mergeCell ref="AC14:AC15"/>
    <mergeCell ref="AD14:AD15"/>
    <mergeCell ref="AE14:AE15"/>
    <mergeCell ref="AI14:AI15"/>
    <mergeCell ref="Z30:Z31"/>
    <mergeCell ref="AA30:AA31"/>
    <mergeCell ref="U14:U15"/>
    <mergeCell ref="V14:V15"/>
    <mergeCell ref="W14:W15"/>
    <mergeCell ref="Z14:Z15"/>
    <mergeCell ref="AA14:AA15"/>
    <mergeCell ref="AB14:AB15"/>
    <mergeCell ref="AH11:AH13"/>
    <mergeCell ref="AI11:AI13"/>
    <mergeCell ref="A14:A15"/>
    <mergeCell ref="B14:B15"/>
    <mergeCell ref="C14:C15"/>
    <mergeCell ref="E14:E15"/>
    <mergeCell ref="F14:F15"/>
    <mergeCell ref="O14:O15"/>
    <mergeCell ref="P14:P15"/>
    <mergeCell ref="T14:T15"/>
    <mergeCell ref="AB11:AB13"/>
    <mergeCell ref="AC11:AC13"/>
    <mergeCell ref="AD11:AD13"/>
    <mergeCell ref="AE11:AE13"/>
    <mergeCell ref="AF11:AF13"/>
    <mergeCell ref="AG11:AG13"/>
    <mergeCell ref="V11:V13"/>
    <mergeCell ref="W11:W13"/>
    <mergeCell ref="X11:X13"/>
    <mergeCell ref="Y11:Y13"/>
    <mergeCell ref="Z11:Z13"/>
    <mergeCell ref="AA11:AA13"/>
    <mergeCell ref="AV8:AV9"/>
    <mergeCell ref="AW8:AW9"/>
    <mergeCell ref="AX8:AX9"/>
    <mergeCell ref="A11:A13"/>
    <mergeCell ref="B11:B13"/>
    <mergeCell ref="C11:C13"/>
    <mergeCell ref="E11:E13"/>
    <mergeCell ref="F11:F13"/>
    <mergeCell ref="T11:T13"/>
    <mergeCell ref="U11:U13"/>
    <mergeCell ref="AP8:AP9"/>
    <mergeCell ref="AQ8:AQ9"/>
    <mergeCell ref="AR8:AR9"/>
    <mergeCell ref="AS8:AS9"/>
    <mergeCell ref="AT8:AT9"/>
    <mergeCell ref="AU8:AU9"/>
    <mergeCell ref="AH8:AH9"/>
    <mergeCell ref="AI8:AI9"/>
    <mergeCell ref="AJ8:AJ9"/>
    <mergeCell ref="AK8:AK9"/>
    <mergeCell ref="AL8:AM9"/>
    <mergeCell ref="AN8:AO8"/>
    <mergeCell ref="AB8:AB9"/>
    <mergeCell ref="AC8:AC9"/>
    <mergeCell ref="AD8:AD9"/>
    <mergeCell ref="AE8:AE9"/>
    <mergeCell ref="AF8:AF9"/>
    <mergeCell ref="AG8:AG9"/>
    <mergeCell ref="M8:M9"/>
    <mergeCell ref="N8:N9"/>
    <mergeCell ref="O8:O9"/>
    <mergeCell ref="P8:P9"/>
    <mergeCell ref="Q8:X8"/>
    <mergeCell ref="Z8:AA8"/>
    <mergeCell ref="G8:G9"/>
    <mergeCell ref="H8:H9"/>
    <mergeCell ref="I8:I9"/>
    <mergeCell ref="J8:J9"/>
    <mergeCell ref="K8:K9"/>
    <mergeCell ref="L8:L9"/>
    <mergeCell ref="A8:A9"/>
    <mergeCell ref="B8:B9"/>
    <mergeCell ref="C8:C9"/>
    <mergeCell ref="D8:D9"/>
    <mergeCell ref="E8:E9"/>
    <mergeCell ref="F8:F9"/>
    <mergeCell ref="N2:P2"/>
    <mergeCell ref="C3:I3"/>
    <mergeCell ref="N3:P3"/>
    <mergeCell ref="C4:E4"/>
    <mergeCell ref="G4:I5"/>
    <mergeCell ref="N4:P4"/>
  </mergeCells>
  <conditionalFormatting sqref="AQ10 AQ134:AQ153 AQ86:AQ92 AQ60:AQ84 AQ41:AQ57">
    <cfRule type="containsText" dxfId="55" priority="25" stopIfTrue="1" operator="containsText" text="DEFINICIÓN">
      <formula>NOT(ISERROR(SEARCH("DEFINICIÓN",AQ10)))</formula>
    </cfRule>
    <cfRule type="containsText" dxfId="54" priority="26" operator="containsText" text="CANCELADA">
      <formula>NOT(ISERROR(SEARCH("CANCELADA",AQ10)))</formula>
    </cfRule>
    <cfRule type="containsText" dxfId="53" priority="27" stopIfTrue="1" operator="containsText" text="EN PROCESO">
      <formula>NOT(ISERROR(SEARCH("EN PROCESO",AQ10)))</formula>
    </cfRule>
    <cfRule type="containsText" dxfId="52" priority="28" operator="containsText" text="TERMINADA">
      <formula>NOT(ISERROR(SEARCH("TERMINADA",AQ10)))</formula>
    </cfRule>
  </conditionalFormatting>
  <conditionalFormatting sqref="AQ11">
    <cfRule type="containsText" dxfId="51" priority="21" stopIfTrue="1" operator="containsText" text="DEFINICIÓN">
      <formula>NOT(ISERROR(SEARCH("DEFINICIÓN",AQ11)))</formula>
    </cfRule>
    <cfRule type="containsText" dxfId="50" priority="22" operator="containsText" text="CANCELADA">
      <formula>NOT(ISERROR(SEARCH("CANCELADA",AQ11)))</formula>
    </cfRule>
    <cfRule type="containsText" dxfId="49" priority="23" stopIfTrue="1" operator="containsText" text="EN PROCESO">
      <formula>NOT(ISERROR(SEARCH("EN PROCESO",AQ11)))</formula>
    </cfRule>
    <cfRule type="containsText" dxfId="48" priority="24" operator="containsText" text="TERMINADA">
      <formula>NOT(ISERROR(SEARCH("TERMINADA",AQ11)))</formula>
    </cfRule>
  </conditionalFormatting>
  <conditionalFormatting sqref="AQ118 AQ34:AQ39 AQ14 AQ16:AQ32 AQ104:AQ111 AQ95:AQ96 AQ100 AQ121:AQ132 AQ114:AQ115">
    <cfRule type="containsText" dxfId="47" priority="17" stopIfTrue="1" operator="containsText" text="DEFINICIÓN">
      <formula>NOT(ISERROR(SEARCH("DEFINICIÓN",AQ14)))</formula>
    </cfRule>
    <cfRule type="containsText" dxfId="46" priority="18" operator="containsText" text="CANCELADA">
      <formula>NOT(ISERROR(SEARCH("CANCELADA",AQ14)))</formula>
    </cfRule>
    <cfRule type="containsText" dxfId="45" priority="19" stopIfTrue="1" operator="containsText" text="EN PROCESO">
      <formula>NOT(ISERROR(SEARCH("EN PROCESO",AQ14)))</formula>
    </cfRule>
    <cfRule type="containsText" dxfId="44" priority="20" operator="containsText" text="TERMINADA">
      <formula>NOT(ISERROR(SEARCH("TERMINADA",AQ14)))</formula>
    </cfRule>
  </conditionalFormatting>
  <conditionalFormatting sqref="AQ59">
    <cfRule type="containsText" dxfId="43" priority="13" stopIfTrue="1" operator="containsText" text="DEFINICIÓN">
      <formula>NOT(ISERROR(SEARCH("DEFINICIÓN",AQ59)))</formula>
    </cfRule>
    <cfRule type="containsText" dxfId="42" priority="14" operator="containsText" text="CANCELADA">
      <formula>NOT(ISERROR(SEARCH("CANCELADA",AQ59)))</formula>
    </cfRule>
    <cfRule type="containsText" dxfId="41" priority="15" stopIfTrue="1" operator="containsText" text="EN PROCESO">
      <formula>NOT(ISERROR(SEARCH("EN PROCESO",AQ59)))</formula>
    </cfRule>
    <cfRule type="containsText" dxfId="40" priority="16" operator="containsText" text="TERMINADA">
      <formula>NOT(ISERROR(SEARCH("TERMINADA",AQ59)))</formula>
    </cfRule>
  </conditionalFormatting>
  <conditionalFormatting sqref="AP89">
    <cfRule type="containsText" dxfId="39" priority="9" stopIfTrue="1" operator="containsText" text="DEFINICIÓN">
      <formula>NOT(ISERROR(SEARCH("DEFINICIÓN",AP89)))</formula>
    </cfRule>
    <cfRule type="containsText" dxfId="38" priority="10" operator="containsText" text="CANCELADA">
      <formula>NOT(ISERROR(SEARCH("CANCELADA",AP89)))</formula>
    </cfRule>
    <cfRule type="containsText" dxfId="37" priority="11" stopIfTrue="1" operator="containsText" text="EN PROCESO">
      <formula>NOT(ISERROR(SEARCH("EN PROCESO",AP89)))</formula>
    </cfRule>
    <cfRule type="containsText" dxfId="36" priority="12" operator="containsText" text="TERMINADA">
      <formula>NOT(ISERROR(SEARCH("TERMINADA",AP89)))</formula>
    </cfRule>
  </conditionalFormatting>
  <conditionalFormatting sqref="AP67">
    <cfRule type="containsText" dxfId="35" priority="5" stopIfTrue="1" operator="containsText" text="DEFINICIÓN">
      <formula>NOT(ISERROR(SEARCH("DEFINICIÓN",AP67)))</formula>
    </cfRule>
    <cfRule type="containsText" dxfId="34" priority="6" operator="containsText" text="CANCELADA">
      <formula>NOT(ISERROR(SEARCH("CANCELADA",AP67)))</formula>
    </cfRule>
    <cfRule type="containsText" dxfId="33" priority="7" stopIfTrue="1" operator="containsText" text="EN PROCESO">
      <formula>NOT(ISERROR(SEARCH("EN PROCESO",AP67)))</formula>
    </cfRule>
    <cfRule type="containsText" dxfId="32" priority="8" operator="containsText" text="TERMINADA">
      <formula>NOT(ISERROR(SEARCH("TERMINADA",AP67)))</formula>
    </cfRule>
  </conditionalFormatting>
  <conditionalFormatting sqref="AQ133">
    <cfRule type="containsText" dxfId="31" priority="1" stopIfTrue="1" operator="containsText" text="DEFINICIÓN">
      <formula>NOT(ISERROR(SEARCH("DEFINICIÓN",AQ133)))</formula>
    </cfRule>
    <cfRule type="containsText" dxfId="30" priority="2" operator="containsText" text="CANCELADA">
      <formula>NOT(ISERROR(SEARCH("CANCELADA",AQ133)))</formula>
    </cfRule>
    <cfRule type="containsText" dxfId="29" priority="3" stopIfTrue="1" operator="containsText" text="EN PROCESO">
      <formula>NOT(ISERROR(SEARCH("EN PROCESO",AQ133)))</formula>
    </cfRule>
    <cfRule type="containsText" dxfId="28" priority="4" operator="containsText" text="TERMINADA">
      <formula>NOT(ISERROR(SEARCH("TERMINADA",AQ133)))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AY164"/>
  <sheetViews>
    <sheetView showGridLines="0" topLeftCell="A7" zoomScale="85" zoomScaleNormal="85" workbookViewId="0">
      <pane xSplit="5" ySplit="3" topLeftCell="F10" activePane="bottomRight" state="frozen"/>
      <selection activeCell="A7" sqref="A7"/>
      <selection pane="topRight" activeCell="F7" sqref="F7"/>
      <selection pane="bottomLeft" activeCell="A10" sqref="A10"/>
      <selection pane="bottomRight" activeCell="D23" sqref="D23"/>
    </sheetView>
  </sheetViews>
  <sheetFormatPr baseColWidth="10" defaultColWidth="11.42578125" defaultRowHeight="15" x14ac:dyDescent="0.25"/>
  <cols>
    <col min="1" max="1" width="9.140625" style="1" customWidth="1"/>
    <col min="2" max="2" width="6.5703125" style="1" customWidth="1"/>
    <col min="3" max="3" width="13.140625" style="1" customWidth="1"/>
    <col min="4" max="4" width="44.28515625" style="1" customWidth="1"/>
    <col min="5" max="5" width="14.85546875" style="1" hidden="1" customWidth="1"/>
    <col min="6" max="6" width="17.28515625" style="1" customWidth="1"/>
    <col min="7" max="7" width="20.85546875" style="1" customWidth="1"/>
    <col min="8" max="8" width="20.7109375" style="1" customWidth="1"/>
    <col min="9" max="9" width="20.5703125" style="1" customWidth="1"/>
    <col min="10" max="10" width="18.42578125" style="1" customWidth="1"/>
    <col min="11" max="11" width="21.140625" style="1" customWidth="1"/>
    <col min="12" max="12" width="21.5703125" style="2" hidden="1" customWidth="1"/>
    <col min="13" max="13" width="21.7109375" style="2" hidden="1" customWidth="1"/>
    <col min="14" max="14" width="18" style="1" customWidth="1"/>
    <col min="15" max="15" width="18.140625" style="1" customWidth="1"/>
    <col min="16" max="16" width="19.7109375" style="1" customWidth="1"/>
    <col min="17" max="19" width="19.42578125" style="1" hidden="1" customWidth="1"/>
    <col min="20" max="20" width="20.7109375" style="1" hidden="1" customWidth="1"/>
    <col min="21" max="21" width="18.42578125" style="1" hidden="1" customWidth="1"/>
    <col min="22" max="23" width="20.7109375" style="1" hidden="1" customWidth="1"/>
    <col min="24" max="25" width="11.42578125" style="1" customWidth="1"/>
    <col min="26" max="26" width="27.28515625" style="1" customWidth="1"/>
    <col min="27" max="27" width="15.85546875" style="1" customWidth="1"/>
    <col min="28" max="28" width="21.42578125" style="1" customWidth="1"/>
    <col min="29" max="29" width="37.42578125" style="1" customWidth="1"/>
    <col min="30" max="30" width="22.7109375" style="1" customWidth="1"/>
    <col min="31" max="31" width="26" style="1" customWidth="1"/>
    <col min="32" max="32" width="18.85546875" style="1" customWidth="1"/>
    <col min="33" max="33" width="19.28515625" style="1" customWidth="1"/>
    <col min="34" max="34" width="24.28515625" style="1" customWidth="1"/>
    <col min="35" max="35" width="66.7109375" style="1" customWidth="1"/>
    <col min="36" max="37" width="16.28515625" style="1" customWidth="1"/>
    <col min="38" max="38" width="14.28515625" style="1" customWidth="1"/>
    <col min="39" max="39" width="31.42578125" style="1" customWidth="1"/>
    <col min="40" max="41" width="17.42578125" style="1" customWidth="1"/>
    <col min="42" max="42" width="16.28515625" style="1" customWidth="1"/>
    <col min="43" max="43" width="16.140625" style="1" customWidth="1"/>
    <col min="44" max="44" width="29.28515625" style="1" customWidth="1"/>
    <col min="45" max="45" width="19.7109375" style="1" hidden="1" customWidth="1"/>
    <col min="46" max="50" width="17.85546875" style="1" customWidth="1"/>
    <col min="51" max="51" width="46.42578125" style="1" customWidth="1"/>
    <col min="52" max="16384" width="11.42578125" style="1"/>
  </cols>
  <sheetData>
    <row r="2" spans="1:50" x14ac:dyDescent="0.25">
      <c r="M2" s="3"/>
      <c r="N2" s="4" t="s">
        <v>0</v>
      </c>
      <c r="O2" s="4"/>
      <c r="P2" s="4"/>
    </row>
    <row r="3" spans="1:50" x14ac:dyDescent="0.25">
      <c r="C3" s="5" t="s">
        <v>1</v>
      </c>
      <c r="D3" s="5"/>
      <c r="E3" s="5"/>
      <c r="F3" s="5"/>
      <c r="G3" s="5"/>
      <c r="H3" s="5"/>
      <c r="I3" s="5"/>
      <c r="J3" s="6"/>
      <c r="K3" s="6"/>
      <c r="L3" s="7"/>
      <c r="M3" s="3"/>
      <c r="N3" s="4" t="s">
        <v>2</v>
      </c>
      <c r="O3" s="4"/>
      <c r="P3" s="4"/>
      <c r="Q3" s="6"/>
      <c r="R3" s="6"/>
      <c r="S3" s="6"/>
      <c r="T3" s="6"/>
      <c r="U3" s="6"/>
      <c r="V3" s="6"/>
      <c r="W3" s="6"/>
      <c r="X3" s="6"/>
      <c r="Y3" s="6"/>
    </row>
    <row r="4" spans="1:50" x14ac:dyDescent="0.25">
      <c r="C4" s="5" t="s">
        <v>3</v>
      </c>
      <c r="D4" s="5"/>
      <c r="E4" s="5"/>
      <c r="G4" s="8" t="s">
        <v>4</v>
      </c>
      <c r="H4" s="8"/>
      <c r="I4" s="8"/>
      <c r="J4" s="9"/>
      <c r="K4" s="9"/>
      <c r="L4" s="10"/>
      <c r="M4" s="3"/>
      <c r="N4" s="4" t="s">
        <v>5</v>
      </c>
      <c r="O4" s="4"/>
      <c r="P4" s="4"/>
      <c r="Q4" s="11"/>
      <c r="R4" s="11"/>
      <c r="S4" s="11"/>
      <c r="T4" s="11"/>
      <c r="U4" s="11"/>
      <c r="V4" s="11"/>
      <c r="W4" s="11"/>
      <c r="X4" s="11"/>
      <c r="Y4" s="11"/>
    </row>
    <row r="5" spans="1:50" x14ac:dyDescent="0.25">
      <c r="C5" s="12" t="s">
        <v>6</v>
      </c>
      <c r="G5" s="8"/>
      <c r="H5" s="8"/>
      <c r="I5" s="8"/>
      <c r="J5" s="9"/>
      <c r="K5" s="9"/>
      <c r="L5" s="10"/>
      <c r="M5" s="10"/>
      <c r="N5" s="9"/>
    </row>
    <row r="6" spans="1:50" x14ac:dyDescent="0.25">
      <c r="C6" s="12"/>
      <c r="K6" s="13"/>
    </row>
    <row r="7" spans="1:50" x14ac:dyDescent="0.25">
      <c r="F7" s="13"/>
      <c r="J7" s="14">
        <f>SUBTOTAL(9,J10:J153)</f>
        <v>418562469</v>
      </c>
      <c r="K7" s="14">
        <f>SUBTOTAL(9,K10:K153)</f>
        <v>418168356.53000003</v>
      </c>
      <c r="L7" s="14">
        <f>SUBTOTAL(9,L10:L153)</f>
        <v>77304536.719999999</v>
      </c>
      <c r="M7" s="14">
        <f>SUBTOTAL(9,M10:M153)</f>
        <v>1366574.86</v>
      </c>
      <c r="N7" s="14">
        <f>SUBTOTAL(9,N10:N153)</f>
        <v>112387141.06</v>
      </c>
      <c r="O7" s="14">
        <f>SUBTOTAL(9,O10:O153)</f>
        <v>263550222.03</v>
      </c>
      <c r="P7" s="14">
        <f>SUBTOTAL(9,P10:P153)</f>
        <v>17895232.539999999</v>
      </c>
    </row>
    <row r="8" spans="1:50" s="27" customFormat="1" ht="16.5" customHeight="1" thickBot="1" x14ac:dyDescent="0.3">
      <c r="A8" s="15" t="s">
        <v>7</v>
      </c>
      <c r="B8" s="16" t="s">
        <v>8</v>
      </c>
      <c r="C8" s="17" t="s">
        <v>9</v>
      </c>
      <c r="D8" s="17" t="s">
        <v>10</v>
      </c>
      <c r="E8" s="17" t="s">
        <v>11</v>
      </c>
      <c r="F8" s="17" t="s">
        <v>12</v>
      </c>
      <c r="G8" s="18" t="s">
        <v>13</v>
      </c>
      <c r="H8" s="15" t="s">
        <v>14</v>
      </c>
      <c r="I8" s="19" t="s">
        <v>15</v>
      </c>
      <c r="J8" s="16" t="s">
        <v>16</v>
      </c>
      <c r="K8" s="16" t="s">
        <v>17</v>
      </c>
      <c r="L8" s="16" t="s">
        <v>18</v>
      </c>
      <c r="M8" s="16" t="s">
        <v>19</v>
      </c>
      <c r="N8" s="16" t="s">
        <v>20</v>
      </c>
      <c r="O8" s="16" t="s">
        <v>21</v>
      </c>
      <c r="P8" s="17" t="s">
        <v>22</v>
      </c>
      <c r="Q8" s="20" t="s">
        <v>23</v>
      </c>
      <c r="R8" s="21"/>
      <c r="S8" s="21"/>
      <c r="T8" s="21"/>
      <c r="U8" s="21"/>
      <c r="V8" s="21"/>
      <c r="W8" s="21"/>
      <c r="X8" s="22"/>
      <c r="Y8" s="23"/>
      <c r="Z8" s="24" t="s">
        <v>24</v>
      </c>
      <c r="AA8" s="24"/>
      <c r="AB8" s="19" t="s">
        <v>25</v>
      </c>
      <c r="AC8" s="25" t="s">
        <v>26</v>
      </c>
      <c r="AD8" s="25" t="s">
        <v>27</v>
      </c>
      <c r="AE8" s="16" t="s">
        <v>28</v>
      </c>
      <c r="AF8" s="16" t="s">
        <v>29</v>
      </c>
      <c r="AG8" s="16" t="s">
        <v>30</v>
      </c>
      <c r="AH8" s="16" t="s">
        <v>31</v>
      </c>
      <c r="AI8" s="25" t="s">
        <v>32</v>
      </c>
      <c r="AJ8" s="26" t="s">
        <v>33</v>
      </c>
      <c r="AK8" s="26" t="s">
        <v>34</v>
      </c>
      <c r="AL8" s="18" t="s">
        <v>35</v>
      </c>
      <c r="AM8" s="15"/>
      <c r="AN8" s="18" t="s">
        <v>36</v>
      </c>
      <c r="AO8" s="15"/>
      <c r="AP8" s="25" t="s">
        <v>37</v>
      </c>
      <c r="AQ8" s="25" t="s">
        <v>37</v>
      </c>
      <c r="AR8" s="25" t="s">
        <v>38</v>
      </c>
      <c r="AS8" s="25" t="s">
        <v>39</v>
      </c>
      <c r="AT8" s="25" t="s">
        <v>40</v>
      </c>
      <c r="AU8" s="25" t="s">
        <v>41</v>
      </c>
      <c r="AV8" s="25" t="s">
        <v>42</v>
      </c>
      <c r="AW8" s="25" t="s">
        <v>43</v>
      </c>
      <c r="AX8" s="25" t="s">
        <v>44</v>
      </c>
    </row>
    <row r="9" spans="1:50" s="27" customFormat="1" ht="31.5" x14ac:dyDescent="0.25">
      <c r="A9" s="15"/>
      <c r="B9" s="17"/>
      <c r="C9" s="17"/>
      <c r="D9" s="17"/>
      <c r="E9" s="17"/>
      <c r="F9" s="17"/>
      <c r="G9" s="18"/>
      <c r="H9" s="15"/>
      <c r="I9" s="28"/>
      <c r="J9" s="29"/>
      <c r="K9" s="16"/>
      <c r="L9" s="16"/>
      <c r="M9" s="16"/>
      <c r="N9" s="16"/>
      <c r="O9" s="29"/>
      <c r="P9" s="17"/>
      <c r="Q9" s="30" t="s">
        <v>45</v>
      </c>
      <c r="R9" s="30" t="s">
        <v>46</v>
      </c>
      <c r="S9" s="30" t="s">
        <v>47</v>
      </c>
      <c r="T9" s="30" t="s">
        <v>48</v>
      </c>
      <c r="U9" s="30" t="s">
        <v>49</v>
      </c>
      <c r="V9" s="30" t="s">
        <v>22</v>
      </c>
      <c r="W9" s="30" t="s">
        <v>50</v>
      </c>
      <c r="X9" s="30" t="s">
        <v>51</v>
      </c>
      <c r="Y9" s="30" t="s">
        <v>52</v>
      </c>
      <c r="Z9" s="31" t="s">
        <v>53</v>
      </c>
      <c r="AA9" s="31" t="s">
        <v>9</v>
      </c>
      <c r="AB9" s="28"/>
      <c r="AC9" s="32"/>
      <c r="AD9" s="32"/>
      <c r="AE9" s="16"/>
      <c r="AF9" s="16"/>
      <c r="AG9" s="16"/>
      <c r="AH9" s="16"/>
      <c r="AI9" s="32"/>
      <c r="AJ9" s="33"/>
      <c r="AK9" s="33"/>
      <c r="AL9" s="18"/>
      <c r="AM9" s="15"/>
      <c r="AN9" s="34" t="s">
        <v>54</v>
      </c>
      <c r="AO9" s="35" t="s">
        <v>55</v>
      </c>
      <c r="AP9" s="32"/>
      <c r="AQ9" s="32"/>
      <c r="AR9" s="32"/>
      <c r="AS9" s="32"/>
      <c r="AT9" s="32"/>
      <c r="AU9" s="32"/>
      <c r="AV9" s="32"/>
      <c r="AW9" s="32"/>
      <c r="AX9" s="32"/>
    </row>
    <row r="10" spans="1:50" s="53" customFormat="1" ht="55.5" hidden="1" customHeight="1" x14ac:dyDescent="0.25">
      <c r="A10" s="36" t="s">
        <v>56</v>
      </c>
      <c r="B10" s="36">
        <v>2008</v>
      </c>
      <c r="C10" s="36" t="s">
        <v>57</v>
      </c>
      <c r="D10" s="37" t="s">
        <v>58</v>
      </c>
      <c r="E10" s="38" t="s">
        <v>59</v>
      </c>
      <c r="F10" s="38" t="s">
        <v>57</v>
      </c>
      <c r="G10" s="39">
        <v>39664</v>
      </c>
      <c r="H10" s="39">
        <v>41120</v>
      </c>
      <c r="I10" s="40"/>
      <c r="J10" s="41">
        <v>180000000</v>
      </c>
      <c r="K10" s="41">
        <v>180000000</v>
      </c>
      <c r="L10" s="42">
        <v>0</v>
      </c>
      <c r="M10" s="42"/>
      <c r="N10" s="41">
        <v>180000000</v>
      </c>
      <c r="O10" s="41">
        <v>180000000</v>
      </c>
      <c r="P10" s="41">
        <v>180000000</v>
      </c>
      <c r="Q10" s="43">
        <f t="shared" ref="Q10:R39" si="0">J10</f>
        <v>180000000</v>
      </c>
      <c r="R10" s="43">
        <f t="shared" si="0"/>
        <v>180000000</v>
      </c>
      <c r="S10" s="44">
        <f t="shared" ref="S10" si="1">R10</f>
        <v>180000000</v>
      </c>
      <c r="T10" s="43">
        <f>O10</f>
        <v>180000000</v>
      </c>
      <c r="U10" s="44">
        <f t="shared" ref="U10" si="2">V10</f>
        <v>180000000</v>
      </c>
      <c r="V10" s="44">
        <f>P10</f>
        <v>180000000</v>
      </c>
      <c r="W10" s="43">
        <f t="shared" ref="W10" si="3">V10</f>
        <v>180000000</v>
      </c>
      <c r="X10" s="46">
        <v>1</v>
      </c>
      <c r="Y10" s="46">
        <v>1</v>
      </c>
      <c r="Z10" s="36" t="s">
        <v>60</v>
      </c>
      <c r="AA10" s="36" t="s">
        <v>61</v>
      </c>
      <c r="AB10" s="36" t="s">
        <v>62</v>
      </c>
      <c r="AC10" s="47" t="s">
        <v>63</v>
      </c>
      <c r="AD10" s="47" t="s">
        <v>64</v>
      </c>
      <c r="AE10" s="47" t="s">
        <v>65</v>
      </c>
      <c r="AF10" s="48">
        <f>6962918.98</f>
        <v>6962918.9800000004</v>
      </c>
      <c r="AG10" s="48">
        <v>4796187.42</v>
      </c>
      <c r="AH10" s="48">
        <f>AF10-AG10</f>
        <v>2166731.5600000005</v>
      </c>
      <c r="AI10" s="49" t="s">
        <v>66</v>
      </c>
      <c r="AJ10" s="50">
        <f>K10-O10</f>
        <v>0</v>
      </c>
      <c r="AK10" s="50">
        <f>O10-P10</f>
        <v>0</v>
      </c>
      <c r="AL10" s="49"/>
      <c r="AM10" s="49"/>
      <c r="AN10" s="49"/>
      <c r="AO10" s="43">
        <v>6604</v>
      </c>
      <c r="AP10" s="49" t="s">
        <v>67</v>
      </c>
      <c r="AQ10" s="51" t="s">
        <v>67</v>
      </c>
      <c r="AR10" s="51" t="s">
        <v>68</v>
      </c>
      <c r="AS10" s="51"/>
      <c r="AT10" s="52" t="s">
        <v>69</v>
      </c>
      <c r="AU10" s="52" t="s">
        <v>69</v>
      </c>
      <c r="AV10" s="51"/>
      <c r="AW10" s="51"/>
      <c r="AX10" s="51"/>
    </row>
    <row r="11" spans="1:50" s="64" customFormat="1" ht="60" hidden="1" customHeight="1" x14ac:dyDescent="0.25">
      <c r="A11" s="54" t="s">
        <v>56</v>
      </c>
      <c r="B11" s="54">
        <v>2008</v>
      </c>
      <c r="C11" s="55" t="s">
        <v>70</v>
      </c>
      <c r="D11" s="37" t="s">
        <v>71</v>
      </c>
      <c r="E11" s="55" t="s">
        <v>59</v>
      </c>
      <c r="F11" s="56" t="s">
        <v>70</v>
      </c>
      <c r="G11" s="39">
        <v>39734</v>
      </c>
      <c r="H11" s="39">
        <v>40098</v>
      </c>
      <c r="I11" s="57"/>
      <c r="J11" s="41">
        <v>70000000</v>
      </c>
      <c r="K11" s="41">
        <f>J11+L11+M11</f>
        <v>87996066.019999996</v>
      </c>
      <c r="L11" s="42"/>
      <c r="M11" s="42">
        <f>M12+M13</f>
        <v>17996066.02</v>
      </c>
      <c r="N11" s="41">
        <v>70000000</v>
      </c>
      <c r="O11" s="41">
        <v>87996066.019999996</v>
      </c>
      <c r="P11" s="48">
        <v>87996066.019999996</v>
      </c>
      <c r="Q11" s="44">
        <f t="shared" si="0"/>
        <v>70000000</v>
      </c>
      <c r="R11" s="43">
        <f t="shared" si="0"/>
        <v>87996066.019999996</v>
      </c>
      <c r="S11" s="44">
        <f t="shared" ref="S11:T26" si="4">N11</f>
        <v>70000000</v>
      </c>
      <c r="T11" s="58">
        <f>O11</f>
        <v>87996066.019999996</v>
      </c>
      <c r="U11" s="58">
        <f>V11</f>
        <v>87996066.019999996</v>
      </c>
      <c r="V11" s="58">
        <f>P11</f>
        <v>87996066.019999996</v>
      </c>
      <c r="W11" s="58">
        <f>V11</f>
        <v>87996066.019999996</v>
      </c>
      <c r="X11" s="59">
        <v>1</v>
      </c>
      <c r="Y11" s="59">
        <v>1</v>
      </c>
      <c r="Z11" s="54" t="s">
        <v>72</v>
      </c>
      <c r="AA11" s="55" t="s">
        <v>73</v>
      </c>
      <c r="AB11" s="60" t="s">
        <v>74</v>
      </c>
      <c r="AC11" s="61">
        <v>33716300101</v>
      </c>
      <c r="AD11" s="60" t="s">
        <v>64</v>
      </c>
      <c r="AE11" s="60" t="s">
        <v>75</v>
      </c>
      <c r="AF11" s="62">
        <v>0</v>
      </c>
      <c r="AG11" s="62">
        <v>0</v>
      </c>
      <c r="AH11" s="62">
        <v>0</v>
      </c>
      <c r="AI11" s="63" t="s">
        <v>76</v>
      </c>
      <c r="AJ11" s="50">
        <f>K11-O11</f>
        <v>0</v>
      </c>
      <c r="AK11" s="50">
        <f>O11-P11</f>
        <v>0</v>
      </c>
      <c r="AL11" s="43"/>
      <c r="AM11" s="43"/>
      <c r="AN11" s="43"/>
      <c r="AO11" s="43"/>
      <c r="AP11" s="51" t="s">
        <v>67</v>
      </c>
      <c r="AQ11" s="51" t="s">
        <v>67</v>
      </c>
      <c r="AR11" s="51" t="s">
        <v>68</v>
      </c>
      <c r="AS11" s="51"/>
      <c r="AT11" s="52" t="s">
        <v>69</v>
      </c>
      <c r="AU11" s="52" t="s">
        <v>69</v>
      </c>
      <c r="AV11" s="51"/>
      <c r="AW11" s="51"/>
      <c r="AX11" s="51"/>
    </row>
    <row r="12" spans="1:50" s="64" customFormat="1" ht="60" hidden="1" customHeight="1" x14ac:dyDescent="0.25">
      <c r="A12" s="65"/>
      <c r="B12" s="65"/>
      <c r="C12" s="66"/>
      <c r="D12" s="67" t="s">
        <v>77</v>
      </c>
      <c r="E12" s="66"/>
      <c r="F12" s="56"/>
      <c r="G12" s="68"/>
      <c r="H12" s="68"/>
      <c r="I12" s="57"/>
      <c r="J12" s="42"/>
      <c r="K12" s="42"/>
      <c r="L12" s="42"/>
      <c r="M12" s="42">
        <v>16986850.02</v>
      </c>
      <c r="N12" s="42">
        <v>16986850.02</v>
      </c>
      <c r="O12" s="69"/>
      <c r="P12" s="69"/>
      <c r="Q12" s="70">
        <f t="shared" si="0"/>
        <v>0</v>
      </c>
      <c r="R12" s="70">
        <f t="shared" ref="R12:R40" si="5">M12</f>
        <v>16986850.02</v>
      </c>
      <c r="S12" s="70">
        <f t="shared" si="4"/>
        <v>16986850.02</v>
      </c>
      <c r="T12" s="71"/>
      <c r="U12" s="71"/>
      <c r="V12" s="71"/>
      <c r="W12" s="71"/>
      <c r="X12" s="72"/>
      <c r="Y12" s="72"/>
      <c r="Z12" s="65"/>
      <c r="AA12" s="66"/>
      <c r="AB12" s="73"/>
      <c r="AC12" s="74"/>
      <c r="AD12" s="73"/>
      <c r="AE12" s="73"/>
      <c r="AF12" s="75"/>
      <c r="AG12" s="75"/>
      <c r="AH12" s="75"/>
      <c r="AI12" s="63"/>
      <c r="AJ12" s="49"/>
      <c r="AK12" s="49"/>
      <c r="AL12" s="49"/>
      <c r="AM12" s="49"/>
      <c r="AN12" s="49"/>
      <c r="AO12" s="49"/>
      <c r="AP12" s="76"/>
      <c r="AQ12" s="76"/>
      <c r="AR12" s="51"/>
      <c r="AS12" s="51"/>
      <c r="AT12" s="51"/>
      <c r="AU12" s="51"/>
      <c r="AV12" s="51"/>
      <c r="AW12" s="51"/>
      <c r="AX12" s="51"/>
    </row>
    <row r="13" spans="1:50" s="64" customFormat="1" ht="60" hidden="1" customHeight="1" x14ac:dyDescent="0.25">
      <c r="A13" s="65"/>
      <c r="B13" s="65"/>
      <c r="C13" s="66"/>
      <c r="D13" s="67" t="s">
        <v>78</v>
      </c>
      <c r="E13" s="66"/>
      <c r="F13" s="56"/>
      <c r="G13" s="68"/>
      <c r="H13" s="68"/>
      <c r="I13" s="57"/>
      <c r="J13" s="42"/>
      <c r="K13" s="42"/>
      <c r="L13" s="42"/>
      <c r="M13" s="42">
        <v>1009216</v>
      </c>
      <c r="N13" s="42">
        <v>1009216</v>
      </c>
      <c r="O13" s="69"/>
      <c r="P13" s="69"/>
      <c r="Q13" s="70">
        <f t="shared" si="0"/>
        <v>0</v>
      </c>
      <c r="R13" s="70">
        <f t="shared" si="5"/>
        <v>1009216</v>
      </c>
      <c r="S13" s="70">
        <f t="shared" si="4"/>
        <v>1009216</v>
      </c>
      <c r="T13" s="71"/>
      <c r="U13" s="71"/>
      <c r="V13" s="71"/>
      <c r="W13" s="71"/>
      <c r="X13" s="72"/>
      <c r="Y13" s="72"/>
      <c r="Z13" s="65"/>
      <c r="AA13" s="66"/>
      <c r="AB13" s="73"/>
      <c r="AC13" s="74"/>
      <c r="AD13" s="73"/>
      <c r="AE13" s="73"/>
      <c r="AF13" s="75"/>
      <c r="AG13" s="75"/>
      <c r="AH13" s="75"/>
      <c r="AI13" s="63"/>
      <c r="AJ13" s="49"/>
      <c r="AK13" s="49"/>
      <c r="AL13" s="49"/>
      <c r="AM13" s="49"/>
      <c r="AN13" s="49"/>
      <c r="AO13" s="49"/>
      <c r="AP13" s="76"/>
      <c r="AQ13" s="76"/>
      <c r="AR13" s="51"/>
      <c r="AS13" s="51"/>
      <c r="AT13" s="51"/>
      <c r="AU13" s="51"/>
      <c r="AV13" s="51"/>
      <c r="AW13" s="51"/>
      <c r="AX13" s="51"/>
    </row>
    <row r="14" spans="1:50" s="53" customFormat="1" ht="30" hidden="1" customHeight="1" x14ac:dyDescent="0.25">
      <c r="A14" s="54" t="s">
        <v>56</v>
      </c>
      <c r="B14" s="54">
        <v>2008</v>
      </c>
      <c r="C14" s="54" t="s">
        <v>57</v>
      </c>
      <c r="D14" s="37" t="s">
        <v>79</v>
      </c>
      <c r="E14" s="55" t="s">
        <v>59</v>
      </c>
      <c r="F14" s="56" t="s">
        <v>80</v>
      </c>
      <c r="G14" s="39">
        <v>40391</v>
      </c>
      <c r="H14" s="39">
        <v>41122</v>
      </c>
      <c r="I14" s="77"/>
      <c r="J14" s="41">
        <v>20000000</v>
      </c>
      <c r="K14" s="41">
        <f>J14+L14+M14</f>
        <v>20750000</v>
      </c>
      <c r="L14" s="42"/>
      <c r="M14" s="42">
        <f>M15</f>
        <v>750000</v>
      </c>
      <c r="N14" s="41">
        <f>K14</f>
        <v>20750000</v>
      </c>
      <c r="O14" s="78">
        <v>20750000</v>
      </c>
      <c r="P14" s="62">
        <v>20750000</v>
      </c>
      <c r="Q14" s="44">
        <f t="shared" si="0"/>
        <v>20000000</v>
      </c>
      <c r="R14" s="43">
        <f t="shared" si="0"/>
        <v>20750000</v>
      </c>
      <c r="S14" s="44">
        <f t="shared" si="4"/>
        <v>20750000</v>
      </c>
      <c r="T14" s="58">
        <f>O14</f>
        <v>20750000</v>
      </c>
      <c r="U14" s="58">
        <f>V14</f>
        <v>20750000</v>
      </c>
      <c r="V14" s="62">
        <f>P14</f>
        <v>20750000</v>
      </c>
      <c r="W14" s="58">
        <f>V14</f>
        <v>20750000</v>
      </c>
      <c r="X14" s="46">
        <v>1</v>
      </c>
      <c r="Y14" s="46">
        <v>1</v>
      </c>
      <c r="Z14" s="55" t="s">
        <v>81</v>
      </c>
      <c r="AA14" s="55" t="s">
        <v>61</v>
      </c>
      <c r="AB14" s="55" t="s">
        <v>80</v>
      </c>
      <c r="AC14" s="55" t="s">
        <v>82</v>
      </c>
      <c r="AD14" s="55" t="s">
        <v>83</v>
      </c>
      <c r="AE14" s="55" t="s">
        <v>84</v>
      </c>
      <c r="AF14" s="48"/>
      <c r="AG14" s="48"/>
      <c r="AH14" s="48">
        <v>0</v>
      </c>
      <c r="AI14" s="55" t="s">
        <v>85</v>
      </c>
      <c r="AJ14" s="50">
        <f>K14-O14</f>
        <v>0</v>
      </c>
      <c r="AK14" s="50">
        <f>O14-P14</f>
        <v>0</v>
      </c>
      <c r="AL14" s="43"/>
      <c r="AM14" s="43"/>
      <c r="AN14" s="43"/>
      <c r="AO14" s="43"/>
      <c r="AP14" s="51" t="s">
        <v>67</v>
      </c>
      <c r="AQ14" s="51" t="s">
        <v>67</v>
      </c>
      <c r="AR14" s="51" t="s">
        <v>68</v>
      </c>
      <c r="AS14" s="51"/>
      <c r="AT14" s="52" t="s">
        <v>69</v>
      </c>
      <c r="AU14" s="52" t="s">
        <v>69</v>
      </c>
      <c r="AV14" s="51"/>
      <c r="AW14" s="51"/>
      <c r="AX14" s="51"/>
    </row>
    <row r="15" spans="1:50" s="53" customFormat="1" ht="57.75" hidden="1" customHeight="1" x14ac:dyDescent="0.25">
      <c r="A15" s="65"/>
      <c r="B15" s="79"/>
      <c r="C15" s="65"/>
      <c r="D15" s="67" t="s">
        <v>86</v>
      </c>
      <c r="E15" s="66"/>
      <c r="F15" s="80"/>
      <c r="G15" s="81"/>
      <c r="H15" s="81"/>
      <c r="I15" s="81"/>
      <c r="J15" s="42"/>
      <c r="K15" s="42"/>
      <c r="L15" s="42"/>
      <c r="M15" s="42">
        <v>750000</v>
      </c>
      <c r="N15" s="42">
        <v>750000</v>
      </c>
      <c r="O15" s="82"/>
      <c r="P15" s="75"/>
      <c r="Q15" s="70">
        <f t="shared" si="0"/>
        <v>0</v>
      </c>
      <c r="R15" s="70">
        <f t="shared" si="5"/>
        <v>750000</v>
      </c>
      <c r="S15" s="70">
        <f t="shared" si="4"/>
        <v>750000</v>
      </c>
      <c r="T15" s="71"/>
      <c r="U15" s="71"/>
      <c r="V15" s="75"/>
      <c r="W15" s="71"/>
      <c r="X15" s="83">
        <v>1</v>
      </c>
      <c r="Y15" s="83">
        <v>1</v>
      </c>
      <c r="Z15" s="66"/>
      <c r="AA15" s="66"/>
      <c r="AB15" s="66"/>
      <c r="AC15" s="66"/>
      <c r="AD15" s="66"/>
      <c r="AE15" s="66"/>
      <c r="AF15" s="69"/>
      <c r="AG15" s="69"/>
      <c r="AH15" s="69"/>
      <c r="AI15" s="66"/>
      <c r="AJ15" s="84"/>
      <c r="AK15" s="84"/>
      <c r="AL15" s="43"/>
      <c r="AM15" s="43"/>
      <c r="AN15" s="43"/>
      <c r="AO15" s="43"/>
      <c r="AP15" s="85"/>
      <c r="AQ15" s="85"/>
      <c r="AR15" s="51"/>
      <c r="AS15" s="51"/>
      <c r="AT15" s="51"/>
      <c r="AU15" s="51"/>
      <c r="AV15" s="51"/>
      <c r="AW15" s="51"/>
      <c r="AX15" s="51"/>
    </row>
    <row r="16" spans="1:50" s="53" customFormat="1" ht="54.75" hidden="1" customHeight="1" x14ac:dyDescent="0.25">
      <c r="A16" s="36" t="s">
        <v>56</v>
      </c>
      <c r="B16" s="36">
        <v>2008</v>
      </c>
      <c r="C16" s="38" t="s">
        <v>87</v>
      </c>
      <c r="D16" s="37" t="s">
        <v>88</v>
      </c>
      <c r="E16" s="38" t="s">
        <v>89</v>
      </c>
      <c r="F16" s="68" t="s">
        <v>90</v>
      </c>
      <c r="G16" s="39">
        <v>39769</v>
      </c>
      <c r="H16" s="39">
        <v>40920</v>
      </c>
      <c r="I16" s="86" t="s">
        <v>91</v>
      </c>
      <c r="J16" s="41">
        <v>10000000</v>
      </c>
      <c r="K16" s="41">
        <f>J16+L16+M16</f>
        <v>10000000</v>
      </c>
      <c r="L16" s="42"/>
      <c r="M16" s="42">
        <v>0</v>
      </c>
      <c r="N16" s="41">
        <v>10000000</v>
      </c>
      <c r="O16" s="41">
        <v>10000000</v>
      </c>
      <c r="P16" s="41">
        <v>9809538.5499999989</v>
      </c>
      <c r="Q16" s="44">
        <f t="shared" si="0"/>
        <v>10000000</v>
      </c>
      <c r="R16" s="43">
        <f t="shared" si="0"/>
        <v>10000000</v>
      </c>
      <c r="S16" s="44">
        <f t="shared" si="4"/>
        <v>10000000</v>
      </c>
      <c r="T16" s="44">
        <f t="shared" si="4"/>
        <v>10000000</v>
      </c>
      <c r="U16" s="44">
        <f t="shared" ref="U16:U26" si="6">V16</f>
        <v>9809538.5499999989</v>
      </c>
      <c r="V16" s="44">
        <f t="shared" ref="V16:V31" si="7">P16</f>
        <v>9809538.5499999989</v>
      </c>
      <c r="W16" s="44">
        <f>V16</f>
        <v>9809538.5499999989</v>
      </c>
      <c r="X16" s="46">
        <v>1</v>
      </c>
      <c r="Y16" s="46">
        <v>1</v>
      </c>
      <c r="Z16" s="36" t="s">
        <v>92</v>
      </c>
      <c r="AA16" s="38" t="s">
        <v>93</v>
      </c>
      <c r="AB16" s="38" t="s">
        <v>94</v>
      </c>
      <c r="AC16" s="38" t="s">
        <v>95</v>
      </c>
      <c r="AD16" s="38" t="s">
        <v>96</v>
      </c>
      <c r="AE16" s="38" t="s">
        <v>97</v>
      </c>
      <c r="AF16" s="48"/>
      <c r="AG16" s="48"/>
      <c r="AH16" s="48">
        <v>190013.97</v>
      </c>
      <c r="AI16" s="38" t="s">
        <v>98</v>
      </c>
      <c r="AJ16" s="50">
        <f t="shared" ref="AJ16:AJ32" si="8">K16-O16</f>
        <v>0</v>
      </c>
      <c r="AK16" s="50">
        <f t="shared" ref="AK16:AK32" si="9">O16-P16</f>
        <v>190461.45000000112</v>
      </c>
      <c r="AL16" s="43"/>
      <c r="AM16" s="43"/>
      <c r="AN16" s="43">
        <v>190461.45</v>
      </c>
      <c r="AO16" s="43">
        <v>531.59</v>
      </c>
      <c r="AP16" s="51" t="s">
        <v>67</v>
      </c>
      <c r="AQ16" s="51" t="s">
        <v>67</v>
      </c>
      <c r="AR16" s="51" t="s">
        <v>68</v>
      </c>
      <c r="AS16" s="51"/>
      <c r="AT16" s="52" t="s">
        <v>69</v>
      </c>
      <c r="AU16" s="52" t="s">
        <v>69</v>
      </c>
      <c r="AV16" s="51"/>
      <c r="AW16" s="51"/>
      <c r="AX16" s="51"/>
    </row>
    <row r="17" spans="1:51" s="53" customFormat="1" ht="54" hidden="1" customHeight="1" x14ac:dyDescent="0.25">
      <c r="A17" s="36" t="s">
        <v>56</v>
      </c>
      <c r="B17" s="36">
        <v>2008</v>
      </c>
      <c r="C17" s="38" t="s">
        <v>70</v>
      </c>
      <c r="D17" s="37" t="s">
        <v>99</v>
      </c>
      <c r="E17" s="38" t="s">
        <v>59</v>
      </c>
      <c r="F17" s="38" t="s">
        <v>100</v>
      </c>
      <c r="G17" s="38"/>
      <c r="H17" s="38"/>
      <c r="I17" s="40"/>
      <c r="J17" s="48">
        <v>10000000</v>
      </c>
      <c r="K17" s="41">
        <f>J17+L17+M17</f>
        <v>9250000</v>
      </c>
      <c r="L17" s="69">
        <v>-750000</v>
      </c>
      <c r="M17" s="42"/>
      <c r="N17" s="48">
        <v>9250000</v>
      </c>
      <c r="O17" s="48">
        <v>8960060.9700000007</v>
      </c>
      <c r="P17" s="48">
        <v>8960060.9700000007</v>
      </c>
      <c r="Q17" s="44">
        <f t="shared" si="0"/>
        <v>10000000</v>
      </c>
      <c r="R17" s="43">
        <f t="shared" si="0"/>
        <v>9250000</v>
      </c>
      <c r="S17" s="44">
        <f t="shared" si="4"/>
        <v>9250000</v>
      </c>
      <c r="T17" s="44">
        <f t="shared" si="4"/>
        <v>8960060.9700000007</v>
      </c>
      <c r="U17" s="44">
        <f t="shared" si="6"/>
        <v>8960060.9700000007</v>
      </c>
      <c r="V17" s="44">
        <f t="shared" si="7"/>
        <v>8960060.9700000007</v>
      </c>
      <c r="W17" s="44">
        <f>V17</f>
        <v>8960060.9700000007</v>
      </c>
      <c r="X17" s="46">
        <v>1</v>
      </c>
      <c r="Y17" s="46">
        <v>1</v>
      </c>
      <c r="Z17" s="36" t="s">
        <v>101</v>
      </c>
      <c r="AA17" s="38" t="s">
        <v>73</v>
      </c>
      <c r="AB17" s="38" t="s">
        <v>102</v>
      </c>
      <c r="AC17" s="38" t="s">
        <v>103</v>
      </c>
      <c r="AD17" s="38" t="s">
        <v>104</v>
      </c>
      <c r="AE17" s="87">
        <v>1.42376550232496E+16</v>
      </c>
      <c r="AF17" s="48"/>
      <c r="AG17" s="48"/>
      <c r="AH17" s="48">
        <v>122770.52999999998</v>
      </c>
      <c r="AI17" s="38" t="s">
        <v>105</v>
      </c>
      <c r="AJ17" s="50">
        <f t="shared" si="8"/>
        <v>289939.02999999933</v>
      </c>
      <c r="AK17" s="50">
        <f t="shared" si="9"/>
        <v>0</v>
      </c>
      <c r="AL17" s="43"/>
      <c r="AM17" s="43"/>
      <c r="AN17" s="43"/>
      <c r="AO17" s="43"/>
      <c r="AP17" s="51" t="s">
        <v>67</v>
      </c>
      <c r="AQ17" s="51" t="s">
        <v>67</v>
      </c>
      <c r="AR17" s="51" t="s">
        <v>68</v>
      </c>
      <c r="AS17" s="51"/>
      <c r="AT17" s="52" t="s">
        <v>69</v>
      </c>
      <c r="AU17" s="52" t="s">
        <v>69</v>
      </c>
      <c r="AV17" s="51"/>
      <c r="AW17" s="51"/>
      <c r="AX17" s="51"/>
    </row>
    <row r="18" spans="1:51" s="53" customFormat="1" ht="90" hidden="1" x14ac:dyDescent="0.25">
      <c r="A18" s="36" t="s">
        <v>56</v>
      </c>
      <c r="B18" s="36">
        <v>2008</v>
      </c>
      <c r="C18" s="38" t="s">
        <v>106</v>
      </c>
      <c r="D18" s="37" t="s">
        <v>107</v>
      </c>
      <c r="E18" s="38" t="s">
        <v>89</v>
      </c>
      <c r="F18" s="38" t="s">
        <v>108</v>
      </c>
      <c r="G18" s="38"/>
      <c r="H18" s="38"/>
      <c r="I18" s="40"/>
      <c r="J18" s="48">
        <v>10000000</v>
      </c>
      <c r="K18" s="41">
        <f>J18+L18+M18</f>
        <v>10000000</v>
      </c>
      <c r="L18" s="69"/>
      <c r="M18" s="69">
        <v>0</v>
      </c>
      <c r="N18" s="48">
        <v>10000000</v>
      </c>
      <c r="O18" s="48">
        <v>10000000</v>
      </c>
      <c r="P18" s="48">
        <v>9977502.3900000006</v>
      </c>
      <c r="Q18" s="44">
        <f t="shared" si="0"/>
        <v>10000000</v>
      </c>
      <c r="R18" s="43">
        <f t="shared" si="0"/>
        <v>10000000</v>
      </c>
      <c r="S18" s="44">
        <f t="shared" si="4"/>
        <v>10000000</v>
      </c>
      <c r="T18" s="44">
        <f t="shared" si="4"/>
        <v>10000000</v>
      </c>
      <c r="U18" s="44">
        <f t="shared" si="6"/>
        <v>9977502.3900000006</v>
      </c>
      <c r="V18" s="44">
        <f t="shared" si="7"/>
        <v>9977502.3900000006</v>
      </c>
      <c r="W18" s="44">
        <f>V18</f>
        <v>9977502.3900000006</v>
      </c>
      <c r="X18" s="46">
        <v>1</v>
      </c>
      <c r="Y18" s="46">
        <v>1</v>
      </c>
      <c r="Z18" s="36" t="s">
        <v>109</v>
      </c>
      <c r="AA18" s="38" t="s">
        <v>61</v>
      </c>
      <c r="AB18" s="38" t="s">
        <v>110</v>
      </c>
      <c r="AC18" s="38" t="s">
        <v>111</v>
      </c>
      <c r="AD18" s="38" t="s">
        <v>112</v>
      </c>
      <c r="AE18" s="38" t="s">
        <v>113</v>
      </c>
      <c r="AF18" s="48">
        <v>323.8</v>
      </c>
      <c r="AG18" s="48"/>
      <c r="AH18" s="48">
        <v>973900.22</v>
      </c>
      <c r="AI18" s="88"/>
      <c r="AJ18" s="50">
        <f>K18-O18</f>
        <v>0</v>
      </c>
      <c r="AK18" s="50">
        <f>O18-P18</f>
        <v>22497.609999999404</v>
      </c>
      <c r="AL18" s="43"/>
      <c r="AM18" s="43"/>
      <c r="AN18" s="43"/>
      <c r="AO18" s="43"/>
      <c r="AP18" s="51" t="s">
        <v>67</v>
      </c>
      <c r="AQ18" s="51" t="s">
        <v>67</v>
      </c>
      <c r="AR18" s="51" t="s">
        <v>68</v>
      </c>
      <c r="AS18" s="51"/>
      <c r="AT18" s="52" t="s">
        <v>69</v>
      </c>
      <c r="AU18" s="52" t="s">
        <v>69</v>
      </c>
      <c r="AV18" s="51"/>
      <c r="AW18" s="51"/>
      <c r="AX18" s="51"/>
      <c r="AY18" s="89" t="s">
        <v>114</v>
      </c>
    </row>
    <row r="19" spans="1:51" s="53" customFormat="1" ht="31.5" hidden="1" customHeight="1" x14ac:dyDescent="0.25">
      <c r="A19" s="36" t="s">
        <v>56</v>
      </c>
      <c r="B19" s="36">
        <v>2009</v>
      </c>
      <c r="C19" s="36" t="s">
        <v>87</v>
      </c>
      <c r="D19" s="37" t="s">
        <v>115</v>
      </c>
      <c r="E19" s="38" t="s">
        <v>59</v>
      </c>
      <c r="F19" s="38" t="s">
        <v>87</v>
      </c>
      <c r="G19" s="90">
        <v>40550</v>
      </c>
      <c r="H19" s="90">
        <v>40922</v>
      </c>
      <c r="I19" s="40"/>
      <c r="J19" s="48">
        <v>35000000</v>
      </c>
      <c r="K19" s="48">
        <v>35000000</v>
      </c>
      <c r="L19" s="69"/>
      <c r="M19" s="69"/>
      <c r="N19" s="48">
        <v>35000000</v>
      </c>
      <c r="O19" s="48">
        <v>34998347.200000003</v>
      </c>
      <c r="P19" s="48">
        <v>34998347.200000003</v>
      </c>
      <c r="Q19" s="44">
        <f t="shared" si="0"/>
        <v>35000000</v>
      </c>
      <c r="R19" s="43">
        <f t="shared" si="0"/>
        <v>35000000</v>
      </c>
      <c r="S19" s="44">
        <f t="shared" si="4"/>
        <v>35000000</v>
      </c>
      <c r="T19" s="44">
        <f t="shared" si="4"/>
        <v>34998347.200000003</v>
      </c>
      <c r="U19" s="44">
        <f t="shared" si="6"/>
        <v>34998347.200000003</v>
      </c>
      <c r="V19" s="44">
        <f t="shared" si="7"/>
        <v>34998347.200000003</v>
      </c>
      <c r="W19" s="44">
        <f>V19</f>
        <v>34998347.200000003</v>
      </c>
      <c r="X19" s="46">
        <v>0.97109999999999996</v>
      </c>
      <c r="Y19" s="46">
        <v>0.96150000000000002</v>
      </c>
      <c r="Z19" s="36" t="s">
        <v>116</v>
      </c>
      <c r="AA19" s="38" t="s">
        <v>93</v>
      </c>
      <c r="AB19" s="38" t="s">
        <v>117</v>
      </c>
      <c r="AC19" s="38" t="s">
        <v>118</v>
      </c>
      <c r="AD19" s="38" t="s">
        <v>119</v>
      </c>
      <c r="AE19" s="38" t="s">
        <v>120</v>
      </c>
      <c r="AF19" s="48">
        <v>8.86</v>
      </c>
      <c r="AG19" s="48">
        <v>0</v>
      </c>
      <c r="AH19" s="48">
        <v>1028452.55</v>
      </c>
      <c r="AI19" s="38" t="s">
        <v>121</v>
      </c>
      <c r="AJ19" s="50">
        <f t="shared" si="8"/>
        <v>1652.7999999970198</v>
      </c>
      <c r="AK19" s="50">
        <f t="shared" si="9"/>
        <v>0</v>
      </c>
      <c r="AL19" s="43"/>
      <c r="AM19" s="43"/>
      <c r="AN19" s="43"/>
      <c r="AO19" s="43"/>
      <c r="AP19" s="51" t="s">
        <v>122</v>
      </c>
      <c r="AQ19" s="51" t="s">
        <v>122</v>
      </c>
      <c r="AR19" s="91" t="s">
        <v>123</v>
      </c>
      <c r="AS19" s="91" t="s">
        <v>9</v>
      </c>
      <c r="AT19" s="51"/>
      <c r="AU19" s="51"/>
      <c r="AV19" s="51"/>
      <c r="AW19" s="51"/>
      <c r="AX19" s="51"/>
    </row>
    <row r="20" spans="1:51" s="53" customFormat="1" ht="30" hidden="1" customHeight="1" x14ac:dyDescent="0.25">
      <c r="A20" s="36" t="s">
        <v>56</v>
      </c>
      <c r="B20" s="36">
        <v>2009</v>
      </c>
      <c r="C20" s="36" t="s">
        <v>87</v>
      </c>
      <c r="D20" s="37" t="s">
        <v>124</v>
      </c>
      <c r="E20" s="38" t="s">
        <v>59</v>
      </c>
      <c r="F20" s="38" t="s">
        <v>87</v>
      </c>
      <c r="G20" s="90">
        <v>40640</v>
      </c>
      <c r="H20" s="90">
        <v>40887</v>
      </c>
      <c r="I20" s="40"/>
      <c r="J20" s="48">
        <v>35000000</v>
      </c>
      <c r="K20" s="48">
        <v>35000000</v>
      </c>
      <c r="L20" s="69"/>
      <c r="M20" s="69">
        <v>0</v>
      </c>
      <c r="N20" s="48">
        <v>35000000</v>
      </c>
      <c r="O20" s="48">
        <f>35000000-515837.99</f>
        <v>34484162.009999998</v>
      </c>
      <c r="P20" s="48">
        <f>35000000-515837.99</f>
        <v>34484162.009999998</v>
      </c>
      <c r="Q20" s="44">
        <f t="shared" si="0"/>
        <v>35000000</v>
      </c>
      <c r="R20" s="43">
        <f t="shared" si="0"/>
        <v>35000000</v>
      </c>
      <c r="S20" s="44">
        <f t="shared" si="4"/>
        <v>35000000</v>
      </c>
      <c r="T20" s="44">
        <f t="shared" si="4"/>
        <v>34484162.009999998</v>
      </c>
      <c r="U20" s="44">
        <f t="shared" si="6"/>
        <v>34484162.009999998</v>
      </c>
      <c r="V20" s="44">
        <f t="shared" si="7"/>
        <v>34484162.009999998</v>
      </c>
      <c r="W20" s="44">
        <f t="shared" ref="W20:W26" si="10">V20</f>
        <v>34484162.009999998</v>
      </c>
      <c r="X20" s="46">
        <v>1</v>
      </c>
      <c r="Y20" s="46">
        <v>1</v>
      </c>
      <c r="Z20" s="36" t="s">
        <v>125</v>
      </c>
      <c r="AA20" s="38" t="s">
        <v>93</v>
      </c>
      <c r="AB20" s="38" t="s">
        <v>117</v>
      </c>
      <c r="AC20" s="38" t="s">
        <v>126</v>
      </c>
      <c r="AD20" s="38" t="s">
        <v>119</v>
      </c>
      <c r="AE20" s="38" t="s">
        <v>127</v>
      </c>
      <c r="AF20" s="48">
        <v>8.9600000000000009</v>
      </c>
      <c r="AG20" s="48">
        <v>3334.83</v>
      </c>
      <c r="AH20" s="48">
        <v>849821.22</v>
      </c>
      <c r="AI20" s="38"/>
      <c r="AJ20" s="50">
        <f t="shared" si="8"/>
        <v>515837.99000000209</v>
      </c>
      <c r="AK20" s="50">
        <f t="shared" si="9"/>
        <v>0</v>
      </c>
      <c r="AL20" s="43"/>
      <c r="AM20" s="43"/>
      <c r="AN20" s="43"/>
      <c r="AO20" s="43"/>
      <c r="AP20" s="51" t="s">
        <v>67</v>
      </c>
      <c r="AQ20" s="51" t="s">
        <v>67</v>
      </c>
      <c r="AR20" s="91" t="s">
        <v>128</v>
      </c>
      <c r="AS20" s="51"/>
      <c r="AT20" s="51"/>
      <c r="AU20" s="51"/>
      <c r="AV20" s="51"/>
      <c r="AW20" s="51"/>
      <c r="AX20" s="51"/>
    </row>
    <row r="21" spans="1:51" s="53" customFormat="1" ht="66.75" hidden="1" customHeight="1" x14ac:dyDescent="0.25">
      <c r="A21" s="36" t="s">
        <v>56</v>
      </c>
      <c r="B21" s="36">
        <v>2009</v>
      </c>
      <c r="C21" s="36" t="s">
        <v>57</v>
      </c>
      <c r="D21" s="37" t="s">
        <v>129</v>
      </c>
      <c r="E21" s="38" t="s">
        <v>59</v>
      </c>
      <c r="F21" s="38" t="s">
        <v>130</v>
      </c>
      <c r="G21" s="90">
        <v>40057</v>
      </c>
      <c r="H21" s="90">
        <v>40602</v>
      </c>
      <c r="I21" s="40"/>
      <c r="J21" s="48">
        <v>40000000</v>
      </c>
      <c r="K21" s="48">
        <v>40000000</v>
      </c>
      <c r="L21" s="69"/>
      <c r="M21" s="69">
        <v>0</v>
      </c>
      <c r="N21" s="48">
        <v>40000000</v>
      </c>
      <c r="O21" s="48">
        <v>40000000</v>
      </c>
      <c r="P21" s="48">
        <v>40000000</v>
      </c>
      <c r="Q21" s="44">
        <f t="shared" si="0"/>
        <v>40000000</v>
      </c>
      <c r="R21" s="43">
        <f t="shared" si="0"/>
        <v>40000000</v>
      </c>
      <c r="S21" s="44">
        <f t="shared" si="4"/>
        <v>40000000</v>
      </c>
      <c r="T21" s="44">
        <f t="shared" si="4"/>
        <v>40000000</v>
      </c>
      <c r="U21" s="44">
        <f t="shared" si="6"/>
        <v>40000000</v>
      </c>
      <c r="V21" s="44">
        <f t="shared" si="7"/>
        <v>40000000</v>
      </c>
      <c r="W21" s="44">
        <f t="shared" si="10"/>
        <v>40000000</v>
      </c>
      <c r="X21" s="46">
        <v>1</v>
      </c>
      <c r="Y21" s="46">
        <v>1</v>
      </c>
      <c r="Z21" s="36" t="s">
        <v>131</v>
      </c>
      <c r="AA21" s="36" t="s">
        <v>61</v>
      </c>
      <c r="AB21" s="38" t="s">
        <v>132</v>
      </c>
      <c r="AC21" s="38">
        <v>7274361</v>
      </c>
      <c r="AD21" s="38" t="s">
        <v>83</v>
      </c>
      <c r="AE21" s="38" t="s">
        <v>133</v>
      </c>
      <c r="AF21" s="48">
        <v>2211.4899999999998</v>
      </c>
      <c r="AG21" s="48">
        <v>0</v>
      </c>
      <c r="AH21" s="48">
        <v>0</v>
      </c>
      <c r="AI21" s="36"/>
      <c r="AJ21" s="50">
        <f t="shared" si="8"/>
        <v>0</v>
      </c>
      <c r="AK21" s="50">
        <f t="shared" si="9"/>
        <v>0</v>
      </c>
      <c r="AL21" s="43"/>
      <c r="AM21" s="43"/>
      <c r="AN21" s="43"/>
      <c r="AO21" s="43"/>
      <c r="AP21" s="51" t="s">
        <v>67</v>
      </c>
      <c r="AQ21" s="51" t="s">
        <v>67</v>
      </c>
      <c r="AR21" s="91" t="s">
        <v>128</v>
      </c>
      <c r="AS21" s="51"/>
      <c r="AT21" s="51"/>
      <c r="AU21" s="51"/>
      <c r="AV21" s="51"/>
      <c r="AW21" s="51"/>
      <c r="AX21" s="51"/>
    </row>
    <row r="22" spans="1:51" s="53" customFormat="1" ht="55.5" hidden="1" customHeight="1" x14ac:dyDescent="0.25">
      <c r="A22" s="36" t="s">
        <v>56</v>
      </c>
      <c r="B22" s="36">
        <v>2009</v>
      </c>
      <c r="C22" s="36" t="s">
        <v>57</v>
      </c>
      <c r="D22" s="92" t="s">
        <v>134</v>
      </c>
      <c r="E22" s="38" t="s">
        <v>59</v>
      </c>
      <c r="F22" s="38" t="s">
        <v>57</v>
      </c>
      <c r="G22" s="90">
        <v>40057</v>
      </c>
      <c r="H22" s="90">
        <v>40862</v>
      </c>
      <c r="I22" s="40"/>
      <c r="J22" s="48">
        <v>110000000</v>
      </c>
      <c r="K22" s="48">
        <v>110000000</v>
      </c>
      <c r="L22" s="69"/>
      <c r="M22" s="69">
        <v>0</v>
      </c>
      <c r="N22" s="48">
        <v>110000000</v>
      </c>
      <c r="O22" s="48">
        <v>99477539.210000008</v>
      </c>
      <c r="P22" s="48">
        <v>99477539.210000008</v>
      </c>
      <c r="Q22" s="44">
        <f t="shared" si="0"/>
        <v>110000000</v>
      </c>
      <c r="R22" s="43">
        <f t="shared" si="0"/>
        <v>110000000</v>
      </c>
      <c r="S22" s="44">
        <f t="shared" si="4"/>
        <v>110000000</v>
      </c>
      <c r="T22" s="44">
        <f t="shared" si="4"/>
        <v>99477539.210000008</v>
      </c>
      <c r="U22" s="44">
        <f t="shared" si="6"/>
        <v>99477539.210000008</v>
      </c>
      <c r="V22" s="44">
        <f t="shared" si="7"/>
        <v>99477539.210000008</v>
      </c>
      <c r="W22" s="44">
        <f t="shared" si="10"/>
        <v>99477539.210000008</v>
      </c>
      <c r="X22" s="46">
        <v>1</v>
      </c>
      <c r="Y22" s="46">
        <v>0.96</v>
      </c>
      <c r="Z22" s="36" t="s">
        <v>135</v>
      </c>
      <c r="AA22" s="36" t="s">
        <v>61</v>
      </c>
      <c r="AB22" s="36" t="s">
        <v>62</v>
      </c>
      <c r="AC22" s="38" t="s">
        <v>136</v>
      </c>
      <c r="AD22" s="38" t="s">
        <v>64</v>
      </c>
      <c r="AE22" s="38" t="s">
        <v>137</v>
      </c>
      <c r="AF22" s="48">
        <v>106166.18</v>
      </c>
      <c r="AG22" s="48">
        <v>2929822.9</v>
      </c>
      <c r="AH22" s="48">
        <v>12529064.039999999</v>
      </c>
      <c r="AI22" s="36"/>
      <c r="AJ22" s="50">
        <f t="shared" si="8"/>
        <v>10522460.789999992</v>
      </c>
      <c r="AK22" s="50">
        <f t="shared" si="9"/>
        <v>0</v>
      </c>
      <c r="AL22" s="43"/>
      <c r="AM22" s="43"/>
      <c r="AN22" s="43"/>
      <c r="AO22" s="43">
        <v>3890140.13</v>
      </c>
      <c r="AP22" s="51" t="s">
        <v>67</v>
      </c>
      <c r="AQ22" s="51" t="s">
        <v>67</v>
      </c>
      <c r="AR22" s="91" t="s">
        <v>128</v>
      </c>
      <c r="AS22" s="51"/>
      <c r="AT22" s="51"/>
      <c r="AU22" s="51"/>
      <c r="AV22" s="51"/>
      <c r="AW22" s="51"/>
      <c r="AX22" s="51"/>
      <c r="AY22" s="93" t="s">
        <v>138</v>
      </c>
    </row>
    <row r="23" spans="1:51" s="53" customFormat="1" ht="96.75" hidden="1" customHeight="1" x14ac:dyDescent="0.25">
      <c r="A23" s="36" t="s">
        <v>56</v>
      </c>
      <c r="B23" s="38">
        <v>2009</v>
      </c>
      <c r="C23" s="38" t="s">
        <v>70</v>
      </c>
      <c r="D23" s="37" t="s">
        <v>139</v>
      </c>
      <c r="E23" s="38" t="s">
        <v>59</v>
      </c>
      <c r="F23" s="38" t="s">
        <v>70</v>
      </c>
      <c r="G23" s="38" t="s">
        <v>140</v>
      </c>
      <c r="H23" s="90">
        <v>41061</v>
      </c>
      <c r="I23" s="84"/>
      <c r="J23" s="48">
        <v>48000000</v>
      </c>
      <c r="K23" s="48">
        <v>16500000</v>
      </c>
      <c r="L23" s="69"/>
      <c r="M23" s="69">
        <v>0</v>
      </c>
      <c r="N23" s="48">
        <v>16500000</v>
      </c>
      <c r="O23" s="48">
        <v>16500000</v>
      </c>
      <c r="P23" s="48">
        <v>12387664.58</v>
      </c>
      <c r="Q23" s="44">
        <f t="shared" si="0"/>
        <v>48000000</v>
      </c>
      <c r="R23" s="43">
        <v>16500000</v>
      </c>
      <c r="S23" s="44">
        <v>14850000</v>
      </c>
      <c r="T23" s="44">
        <f t="shared" si="4"/>
        <v>16500000</v>
      </c>
      <c r="U23" s="44">
        <f t="shared" si="6"/>
        <v>12387664.58</v>
      </c>
      <c r="V23" s="44">
        <f t="shared" si="7"/>
        <v>12387664.58</v>
      </c>
      <c r="W23" s="44">
        <f t="shared" si="10"/>
        <v>12387664.58</v>
      </c>
      <c r="X23" s="46">
        <v>0.99060000000000004</v>
      </c>
      <c r="Y23" s="46">
        <v>0.74909999999999999</v>
      </c>
      <c r="Z23" s="38" t="s">
        <v>141</v>
      </c>
      <c r="AA23" s="38" t="s">
        <v>142</v>
      </c>
      <c r="AB23" s="38" t="s">
        <v>143</v>
      </c>
      <c r="AC23" s="38" t="s">
        <v>144</v>
      </c>
      <c r="AD23" s="38" t="s">
        <v>145</v>
      </c>
      <c r="AE23" s="94">
        <v>3.0237604286501E+16</v>
      </c>
      <c r="AF23" s="48">
        <v>44.95</v>
      </c>
      <c r="AG23" s="48">
        <v>0</v>
      </c>
      <c r="AH23" s="48">
        <v>5393477.9900000002</v>
      </c>
      <c r="AI23" s="38" t="s">
        <v>146</v>
      </c>
      <c r="AJ23" s="50">
        <f t="shared" si="8"/>
        <v>0</v>
      </c>
      <c r="AK23" s="50">
        <f t="shared" si="9"/>
        <v>4112335.42</v>
      </c>
      <c r="AL23" s="43"/>
      <c r="AM23" s="43"/>
      <c r="AN23" s="43"/>
      <c r="AO23" s="43"/>
      <c r="AP23" s="51" t="s">
        <v>122</v>
      </c>
      <c r="AQ23" s="51" t="s">
        <v>122</v>
      </c>
      <c r="AR23" s="91" t="s">
        <v>147</v>
      </c>
      <c r="AS23" s="51" t="s">
        <v>148</v>
      </c>
      <c r="AT23" s="51"/>
      <c r="AU23" s="51"/>
      <c r="AV23" s="51"/>
      <c r="AW23" s="51"/>
      <c r="AX23" s="51"/>
      <c r="AY23" s="93" t="s">
        <v>138</v>
      </c>
    </row>
    <row r="24" spans="1:51" s="53" customFormat="1" ht="47.25" hidden="1" customHeight="1" x14ac:dyDescent="0.25">
      <c r="A24" s="36" t="s">
        <v>56</v>
      </c>
      <c r="B24" s="38">
        <v>2009</v>
      </c>
      <c r="C24" s="38" t="s">
        <v>87</v>
      </c>
      <c r="D24" s="92" t="s">
        <v>149</v>
      </c>
      <c r="E24" s="38" t="s">
        <v>59</v>
      </c>
      <c r="F24" s="38" t="s">
        <v>80</v>
      </c>
      <c r="G24" s="90">
        <v>40057</v>
      </c>
      <c r="H24" s="90">
        <v>40575</v>
      </c>
      <c r="I24" s="84"/>
      <c r="J24" s="48">
        <v>20000000</v>
      </c>
      <c r="K24" s="48">
        <v>20000000</v>
      </c>
      <c r="L24" s="69"/>
      <c r="M24" s="69">
        <v>0</v>
      </c>
      <c r="N24" s="48">
        <v>20000000</v>
      </c>
      <c r="O24" s="48">
        <v>19814084.66</v>
      </c>
      <c r="P24" s="48">
        <v>19324825.060000002</v>
      </c>
      <c r="Q24" s="44">
        <f t="shared" si="0"/>
        <v>20000000</v>
      </c>
      <c r="R24" s="43">
        <f t="shared" si="0"/>
        <v>20000000</v>
      </c>
      <c r="S24" s="44">
        <f t="shared" si="4"/>
        <v>20000000</v>
      </c>
      <c r="T24" s="44">
        <f t="shared" si="4"/>
        <v>19814084.66</v>
      </c>
      <c r="U24" s="44">
        <f t="shared" si="6"/>
        <v>19324825.060000002</v>
      </c>
      <c r="V24" s="44">
        <f t="shared" si="7"/>
        <v>19324825.060000002</v>
      </c>
      <c r="W24" s="44">
        <f t="shared" si="10"/>
        <v>19324825.060000002</v>
      </c>
      <c r="X24" s="46">
        <v>1</v>
      </c>
      <c r="Y24" s="46">
        <v>1</v>
      </c>
      <c r="Z24" s="38" t="s">
        <v>150</v>
      </c>
      <c r="AA24" s="38" t="s">
        <v>93</v>
      </c>
      <c r="AB24" s="38" t="s">
        <v>151</v>
      </c>
      <c r="AC24" s="38">
        <v>36813190101</v>
      </c>
      <c r="AD24" s="38" t="s">
        <v>64</v>
      </c>
      <c r="AE24" s="38" t="s">
        <v>152</v>
      </c>
      <c r="AF24" s="48">
        <v>0</v>
      </c>
      <c r="AG24" s="48">
        <v>0</v>
      </c>
      <c r="AH24" s="48">
        <v>431357.72</v>
      </c>
      <c r="AI24" s="38"/>
      <c r="AJ24" s="50">
        <f t="shared" si="8"/>
        <v>185915.33999999985</v>
      </c>
      <c r="AK24" s="50">
        <f t="shared" si="9"/>
        <v>489259.59999999776</v>
      </c>
      <c r="AL24" s="43"/>
      <c r="AM24" s="43"/>
      <c r="AN24" s="43"/>
      <c r="AO24" s="43"/>
      <c r="AP24" s="51" t="s">
        <v>67</v>
      </c>
      <c r="AQ24" s="51" t="s">
        <v>67</v>
      </c>
      <c r="AR24" s="91" t="s">
        <v>128</v>
      </c>
      <c r="AS24" s="51"/>
      <c r="AT24" s="51"/>
      <c r="AU24" s="51"/>
      <c r="AV24" s="51"/>
      <c r="AW24" s="51"/>
      <c r="AX24" s="51"/>
    </row>
    <row r="25" spans="1:51" s="53" customFormat="1" ht="44.25" hidden="1" customHeight="1" x14ac:dyDescent="0.25">
      <c r="A25" s="36" t="s">
        <v>56</v>
      </c>
      <c r="B25" s="38">
        <v>2009</v>
      </c>
      <c r="C25" s="38" t="s">
        <v>106</v>
      </c>
      <c r="D25" s="92" t="s">
        <v>153</v>
      </c>
      <c r="E25" s="38" t="s">
        <v>89</v>
      </c>
      <c r="F25" s="38" t="s">
        <v>108</v>
      </c>
      <c r="G25" s="90">
        <v>40764</v>
      </c>
      <c r="H25" s="90">
        <v>40949</v>
      </c>
      <c r="I25" s="84"/>
      <c r="J25" s="48">
        <v>6000000</v>
      </c>
      <c r="K25" s="48">
        <v>6000000</v>
      </c>
      <c r="L25" s="69"/>
      <c r="M25" s="69">
        <v>0</v>
      </c>
      <c r="N25" s="48">
        <v>6000000</v>
      </c>
      <c r="O25" s="48">
        <v>5611895.9699999997</v>
      </c>
      <c r="P25" s="48">
        <v>5346652.9799999995</v>
      </c>
      <c r="Q25" s="44">
        <f t="shared" si="0"/>
        <v>6000000</v>
      </c>
      <c r="R25" s="43">
        <f t="shared" si="0"/>
        <v>6000000</v>
      </c>
      <c r="S25" s="44">
        <f t="shared" si="4"/>
        <v>6000000</v>
      </c>
      <c r="T25" s="44">
        <f t="shared" si="4"/>
        <v>5611895.9699999997</v>
      </c>
      <c r="U25" s="44">
        <f t="shared" si="6"/>
        <v>5346652.9799999995</v>
      </c>
      <c r="V25" s="44">
        <f t="shared" si="7"/>
        <v>5346652.9799999995</v>
      </c>
      <c r="W25" s="44">
        <f t="shared" si="10"/>
        <v>5346652.9799999995</v>
      </c>
      <c r="X25" s="46">
        <v>1</v>
      </c>
      <c r="Y25" s="46">
        <v>1</v>
      </c>
      <c r="Z25" s="38" t="s">
        <v>154</v>
      </c>
      <c r="AA25" s="38" t="s">
        <v>61</v>
      </c>
      <c r="AB25" s="38" t="s">
        <v>155</v>
      </c>
      <c r="AC25" s="38">
        <v>65502556487</v>
      </c>
      <c r="AD25" s="38" t="s">
        <v>156</v>
      </c>
      <c r="AE25" s="38" t="s">
        <v>157</v>
      </c>
      <c r="AF25" s="48">
        <v>114.66</v>
      </c>
      <c r="AG25" s="48">
        <v>0</v>
      </c>
      <c r="AH25" s="48">
        <v>672699.9</v>
      </c>
      <c r="AI25" s="38"/>
      <c r="AJ25" s="50">
        <f t="shared" si="8"/>
        <v>388104.03000000026</v>
      </c>
      <c r="AK25" s="50">
        <f t="shared" si="9"/>
        <v>265242.99000000022</v>
      </c>
      <c r="AL25" s="43"/>
      <c r="AM25" s="43"/>
      <c r="AN25" s="43">
        <v>653347.02</v>
      </c>
      <c r="AO25" s="43">
        <v>20833.84</v>
      </c>
      <c r="AP25" s="51" t="s">
        <v>67</v>
      </c>
      <c r="AQ25" s="51" t="s">
        <v>67</v>
      </c>
      <c r="AR25" s="51" t="s">
        <v>68</v>
      </c>
      <c r="AS25" s="51"/>
      <c r="AT25" s="51" t="s">
        <v>69</v>
      </c>
      <c r="AU25" s="51" t="s">
        <v>69</v>
      </c>
      <c r="AV25" s="51"/>
      <c r="AW25" s="51"/>
      <c r="AX25" s="51"/>
    </row>
    <row r="26" spans="1:51" s="53" customFormat="1" ht="57.75" hidden="1" customHeight="1" x14ac:dyDescent="0.25">
      <c r="A26" s="36" t="s">
        <v>56</v>
      </c>
      <c r="B26" s="38">
        <v>2009</v>
      </c>
      <c r="C26" s="38" t="s">
        <v>106</v>
      </c>
      <c r="D26" s="92" t="s">
        <v>158</v>
      </c>
      <c r="E26" s="38" t="s">
        <v>89</v>
      </c>
      <c r="F26" s="38" t="s">
        <v>108</v>
      </c>
      <c r="G26" s="95">
        <v>40118</v>
      </c>
      <c r="H26" s="90">
        <v>40817</v>
      </c>
      <c r="I26" s="84"/>
      <c r="J26" s="48">
        <v>6000000</v>
      </c>
      <c r="K26" s="48">
        <v>6000000</v>
      </c>
      <c r="L26" s="69"/>
      <c r="M26" s="69">
        <v>0</v>
      </c>
      <c r="N26" s="48">
        <v>6000000</v>
      </c>
      <c r="O26" s="48">
        <v>5989404.7199999997</v>
      </c>
      <c r="P26" s="48">
        <v>5989404.7199999997</v>
      </c>
      <c r="Q26" s="44">
        <f t="shared" si="0"/>
        <v>6000000</v>
      </c>
      <c r="R26" s="43">
        <f t="shared" si="0"/>
        <v>6000000</v>
      </c>
      <c r="S26" s="44">
        <f t="shared" si="4"/>
        <v>6000000</v>
      </c>
      <c r="T26" s="44">
        <f t="shared" si="4"/>
        <v>5989404.7199999997</v>
      </c>
      <c r="U26" s="44">
        <f t="shared" si="6"/>
        <v>5989404.7199999997</v>
      </c>
      <c r="V26" s="44">
        <f t="shared" si="7"/>
        <v>5989404.7199999997</v>
      </c>
      <c r="W26" s="44">
        <f t="shared" si="10"/>
        <v>5989404.7199999997</v>
      </c>
      <c r="X26" s="46">
        <v>1</v>
      </c>
      <c r="Y26" s="46">
        <f>V26/O26</f>
        <v>1</v>
      </c>
      <c r="Z26" s="38" t="s">
        <v>159</v>
      </c>
      <c r="AA26" s="38" t="s">
        <v>61</v>
      </c>
      <c r="AB26" s="38" t="s">
        <v>155</v>
      </c>
      <c r="AC26" s="38" t="s">
        <v>160</v>
      </c>
      <c r="AD26" s="38" t="s">
        <v>156</v>
      </c>
      <c r="AE26" s="38" t="s">
        <v>161</v>
      </c>
      <c r="AF26" s="48">
        <v>21.5</v>
      </c>
      <c r="AG26" s="48"/>
      <c r="AH26" s="48">
        <v>18927.05</v>
      </c>
      <c r="AI26" s="38"/>
      <c r="AJ26" s="50">
        <f t="shared" si="8"/>
        <v>10595.280000000261</v>
      </c>
      <c r="AK26" s="50">
        <f t="shared" si="9"/>
        <v>0</v>
      </c>
      <c r="AL26" s="43"/>
      <c r="AM26" s="43"/>
      <c r="AN26" s="43">
        <v>10595.28</v>
      </c>
      <c r="AO26" s="43">
        <v>8359.06</v>
      </c>
      <c r="AP26" s="51" t="s">
        <v>67</v>
      </c>
      <c r="AQ26" s="51" t="s">
        <v>67</v>
      </c>
      <c r="AR26" s="51" t="s">
        <v>68</v>
      </c>
      <c r="AS26" s="51"/>
      <c r="AT26" s="51" t="s">
        <v>69</v>
      </c>
      <c r="AU26" s="51" t="s">
        <v>69</v>
      </c>
      <c r="AV26" s="51"/>
      <c r="AW26" s="51"/>
      <c r="AX26" s="51"/>
    </row>
    <row r="27" spans="1:51" s="53" customFormat="1" ht="64.5" hidden="1" customHeight="1" x14ac:dyDescent="0.25">
      <c r="A27" s="36" t="s">
        <v>56</v>
      </c>
      <c r="B27" s="38">
        <v>2009</v>
      </c>
      <c r="C27" s="38" t="s">
        <v>70</v>
      </c>
      <c r="D27" s="92" t="s">
        <v>162</v>
      </c>
      <c r="E27" s="38" t="s">
        <v>59</v>
      </c>
      <c r="F27" s="38" t="s">
        <v>70</v>
      </c>
      <c r="G27" s="90">
        <v>39734</v>
      </c>
      <c r="H27" s="96">
        <v>41973</v>
      </c>
      <c r="I27" s="84"/>
      <c r="J27" s="48">
        <v>0</v>
      </c>
      <c r="K27" s="48">
        <f>J27+L27+M27</f>
        <v>3500000</v>
      </c>
      <c r="L27" s="69"/>
      <c r="M27" s="69">
        <v>3500000</v>
      </c>
      <c r="N27" s="48">
        <v>3500000</v>
      </c>
      <c r="O27" s="48">
        <v>3449340.77</v>
      </c>
      <c r="P27" s="48">
        <v>3449340.77</v>
      </c>
      <c r="Q27" s="44">
        <f t="shared" si="0"/>
        <v>0</v>
      </c>
      <c r="R27" s="43">
        <f t="shared" si="0"/>
        <v>3500000</v>
      </c>
      <c r="S27" s="44">
        <f t="shared" ref="S27:T52" si="11">N27</f>
        <v>3500000</v>
      </c>
      <c r="T27" s="44">
        <f t="shared" si="11"/>
        <v>3449340.77</v>
      </c>
      <c r="U27" s="44">
        <f>V27</f>
        <v>3449340.77</v>
      </c>
      <c r="V27" s="44">
        <f t="shared" si="7"/>
        <v>3449340.77</v>
      </c>
      <c r="W27" s="44">
        <f>V27</f>
        <v>3449340.77</v>
      </c>
      <c r="X27" s="46">
        <v>1</v>
      </c>
      <c r="Y27" s="46">
        <v>1</v>
      </c>
      <c r="Z27" s="38" t="s">
        <v>163</v>
      </c>
      <c r="AA27" s="38" t="s">
        <v>164</v>
      </c>
      <c r="AB27" s="38" t="s">
        <v>74</v>
      </c>
      <c r="AC27" s="38">
        <v>33716300101</v>
      </c>
      <c r="AD27" s="38" t="s">
        <v>64</v>
      </c>
      <c r="AE27" s="38" t="s">
        <v>75</v>
      </c>
      <c r="AF27" s="48">
        <v>0</v>
      </c>
      <c r="AG27" s="48">
        <v>0</v>
      </c>
      <c r="AH27" s="48">
        <v>0</v>
      </c>
      <c r="AI27" s="38"/>
      <c r="AJ27" s="50">
        <f t="shared" si="8"/>
        <v>50659.229999999981</v>
      </c>
      <c r="AK27" s="50">
        <f t="shared" si="9"/>
        <v>0</v>
      </c>
      <c r="AL27" s="43"/>
      <c r="AM27" s="43"/>
      <c r="AN27" s="43"/>
      <c r="AO27" s="43"/>
      <c r="AP27" s="51" t="s">
        <v>67</v>
      </c>
      <c r="AQ27" s="51" t="s">
        <v>67</v>
      </c>
      <c r="AR27" s="51" t="s">
        <v>68</v>
      </c>
      <c r="AS27" s="51"/>
      <c r="AT27" s="51" t="s">
        <v>69</v>
      </c>
      <c r="AU27" s="51" t="s">
        <v>69</v>
      </c>
      <c r="AV27" s="51"/>
      <c r="AW27" s="51"/>
      <c r="AX27" s="51"/>
    </row>
    <row r="28" spans="1:51" s="53" customFormat="1" ht="41.25" hidden="1" customHeight="1" x14ac:dyDescent="0.25">
      <c r="A28" s="36" t="s">
        <v>56</v>
      </c>
      <c r="B28" s="38">
        <v>2009</v>
      </c>
      <c r="C28" s="38" t="s">
        <v>165</v>
      </c>
      <c r="D28" s="92" t="s">
        <v>79</v>
      </c>
      <c r="E28" s="38" t="s">
        <v>59</v>
      </c>
      <c r="F28" s="38" t="s">
        <v>80</v>
      </c>
      <c r="G28" s="90">
        <v>40391</v>
      </c>
      <c r="H28" s="90">
        <v>41122</v>
      </c>
      <c r="I28" s="84"/>
      <c r="J28" s="48">
        <v>0</v>
      </c>
      <c r="K28" s="48">
        <f>J28+L28+M28</f>
        <v>28000000</v>
      </c>
      <c r="L28" s="69"/>
      <c r="M28" s="69">
        <v>28000000</v>
      </c>
      <c r="N28" s="48">
        <v>28000000</v>
      </c>
      <c r="O28" s="48">
        <v>28000000</v>
      </c>
      <c r="P28" s="48">
        <v>28000000</v>
      </c>
      <c r="Q28" s="44">
        <f t="shared" si="0"/>
        <v>0</v>
      </c>
      <c r="R28" s="43">
        <f t="shared" si="0"/>
        <v>28000000</v>
      </c>
      <c r="S28" s="44">
        <f t="shared" si="11"/>
        <v>28000000</v>
      </c>
      <c r="T28" s="44">
        <f t="shared" si="11"/>
        <v>28000000</v>
      </c>
      <c r="U28" s="44">
        <f>V28</f>
        <v>28000000</v>
      </c>
      <c r="V28" s="44">
        <f t="shared" si="7"/>
        <v>28000000</v>
      </c>
      <c r="W28" s="44">
        <f>V28</f>
        <v>28000000</v>
      </c>
      <c r="X28" s="46">
        <v>1</v>
      </c>
      <c r="Y28" s="46">
        <v>1</v>
      </c>
      <c r="Z28" s="38"/>
      <c r="AA28" s="38"/>
      <c r="AB28" s="38" t="s">
        <v>151</v>
      </c>
      <c r="AC28" s="38">
        <v>5741640</v>
      </c>
      <c r="AD28" s="38" t="s">
        <v>83</v>
      </c>
      <c r="AE28" s="38" t="s">
        <v>84</v>
      </c>
      <c r="AF28" s="48">
        <v>0</v>
      </c>
      <c r="AG28" s="48">
        <v>0</v>
      </c>
      <c r="AH28" s="48">
        <v>0</v>
      </c>
      <c r="AI28" s="38"/>
      <c r="AJ28" s="50">
        <f t="shared" si="8"/>
        <v>0</v>
      </c>
      <c r="AK28" s="50">
        <f t="shared" si="9"/>
        <v>0</v>
      </c>
      <c r="AL28" s="43"/>
      <c r="AM28" s="43"/>
      <c r="AN28" s="43">
        <v>1375294.64</v>
      </c>
      <c r="AO28" s="43"/>
      <c r="AP28" s="51" t="s">
        <v>67</v>
      </c>
      <c r="AQ28" s="51" t="s">
        <v>67</v>
      </c>
      <c r="AR28" s="91" t="s">
        <v>166</v>
      </c>
      <c r="AS28" s="51"/>
      <c r="AT28" s="51"/>
      <c r="AU28" s="51"/>
      <c r="AV28" s="51"/>
      <c r="AW28" s="51"/>
      <c r="AX28" s="51"/>
    </row>
    <row r="29" spans="1:51" s="53" customFormat="1" ht="45.75" hidden="1" customHeight="1" x14ac:dyDescent="0.25">
      <c r="A29" s="36" t="s">
        <v>56</v>
      </c>
      <c r="B29" s="38">
        <v>2010</v>
      </c>
      <c r="C29" s="38" t="s">
        <v>167</v>
      </c>
      <c r="D29" s="92" t="s">
        <v>168</v>
      </c>
      <c r="E29" s="38" t="s">
        <v>59</v>
      </c>
      <c r="F29" s="38" t="s">
        <v>167</v>
      </c>
      <c r="G29" s="90">
        <v>40834</v>
      </c>
      <c r="H29" s="90">
        <v>40953</v>
      </c>
      <c r="I29" s="84"/>
      <c r="J29" s="48">
        <v>55000000</v>
      </c>
      <c r="K29" s="48">
        <v>40000000</v>
      </c>
      <c r="L29" s="69"/>
      <c r="M29" s="69">
        <v>40000000</v>
      </c>
      <c r="N29" s="48">
        <v>40000000</v>
      </c>
      <c r="O29" s="48">
        <v>40000000</v>
      </c>
      <c r="P29" s="48">
        <v>39773693.100000001</v>
      </c>
      <c r="Q29" s="44">
        <f t="shared" si="0"/>
        <v>55000000</v>
      </c>
      <c r="R29" s="44">
        <f>K29</f>
        <v>40000000</v>
      </c>
      <c r="S29" s="44">
        <f t="shared" si="11"/>
        <v>40000000</v>
      </c>
      <c r="T29" s="44">
        <f t="shared" si="11"/>
        <v>40000000</v>
      </c>
      <c r="U29" s="44">
        <f>V29</f>
        <v>39773693.100000001</v>
      </c>
      <c r="V29" s="44">
        <f t="shared" si="7"/>
        <v>39773693.100000001</v>
      </c>
      <c r="W29" s="44">
        <f>V29</f>
        <v>39773693.100000001</v>
      </c>
      <c r="X29" s="46">
        <v>1</v>
      </c>
      <c r="Y29" s="97">
        <v>0.99439999999999995</v>
      </c>
      <c r="Z29" s="38" t="s">
        <v>169</v>
      </c>
      <c r="AA29" s="38" t="s">
        <v>170</v>
      </c>
      <c r="AB29" s="38" t="s">
        <v>171</v>
      </c>
      <c r="AC29" s="38">
        <v>7824885</v>
      </c>
      <c r="AD29" s="38" t="s">
        <v>172</v>
      </c>
      <c r="AE29" s="38" t="s">
        <v>173</v>
      </c>
      <c r="AF29" s="48">
        <v>27.19</v>
      </c>
      <c r="AG29" s="48">
        <v>0</v>
      </c>
      <c r="AH29" s="48">
        <v>3262408.3499999992</v>
      </c>
      <c r="AI29" s="38" t="s">
        <v>174</v>
      </c>
      <c r="AJ29" s="50">
        <f t="shared" si="8"/>
        <v>0</v>
      </c>
      <c r="AK29" s="50">
        <f t="shared" si="9"/>
        <v>226306.89999999851</v>
      </c>
      <c r="AL29" s="43"/>
      <c r="AM29" s="43"/>
      <c r="AN29" s="43"/>
      <c r="AO29" s="43"/>
      <c r="AP29" s="51" t="s">
        <v>67</v>
      </c>
      <c r="AQ29" s="51" t="s">
        <v>67</v>
      </c>
      <c r="AR29" s="91" t="s">
        <v>128</v>
      </c>
      <c r="AS29" s="51" t="s">
        <v>108</v>
      </c>
      <c r="AT29" s="51"/>
      <c r="AU29" s="51"/>
      <c r="AV29" s="51"/>
      <c r="AW29" s="51"/>
      <c r="AX29" s="51"/>
    </row>
    <row r="30" spans="1:51" s="53" customFormat="1" ht="50.25" hidden="1" customHeight="1" x14ac:dyDescent="0.25">
      <c r="A30" s="36" t="s">
        <v>56</v>
      </c>
      <c r="B30" s="38">
        <v>2010</v>
      </c>
      <c r="C30" s="38" t="s">
        <v>165</v>
      </c>
      <c r="D30" s="92" t="s">
        <v>175</v>
      </c>
      <c r="E30" s="38" t="s">
        <v>59</v>
      </c>
      <c r="F30" s="38" t="s">
        <v>80</v>
      </c>
      <c r="G30" s="90">
        <v>40422</v>
      </c>
      <c r="H30" s="90">
        <v>41153</v>
      </c>
      <c r="I30" s="84"/>
      <c r="J30" s="48">
        <v>20000000</v>
      </c>
      <c r="K30" s="48">
        <v>35000000</v>
      </c>
      <c r="L30" s="69"/>
      <c r="M30" s="69">
        <v>35000000</v>
      </c>
      <c r="N30" s="48">
        <v>35000000</v>
      </c>
      <c r="O30" s="48">
        <v>35000000</v>
      </c>
      <c r="P30" s="48">
        <v>35000000</v>
      </c>
      <c r="Q30" s="44">
        <f t="shared" si="0"/>
        <v>20000000</v>
      </c>
      <c r="R30" s="44">
        <f>K30</f>
        <v>35000000</v>
      </c>
      <c r="S30" s="44">
        <f t="shared" si="11"/>
        <v>35000000</v>
      </c>
      <c r="T30" s="44">
        <f t="shared" si="11"/>
        <v>35000000</v>
      </c>
      <c r="U30" s="44">
        <f t="shared" ref="U30:U59" si="12">V30</f>
        <v>35000000</v>
      </c>
      <c r="V30" s="44">
        <f t="shared" si="7"/>
        <v>35000000</v>
      </c>
      <c r="W30" s="44">
        <f t="shared" ref="W30:W31" si="13">V30</f>
        <v>35000000</v>
      </c>
      <c r="X30" s="46">
        <v>1</v>
      </c>
      <c r="Y30" s="46">
        <v>1</v>
      </c>
      <c r="Z30" s="55" t="s">
        <v>176</v>
      </c>
      <c r="AA30" s="55" t="s">
        <v>164</v>
      </c>
      <c r="AB30" s="38" t="s">
        <v>80</v>
      </c>
      <c r="AC30" s="38" t="s">
        <v>177</v>
      </c>
      <c r="AD30" s="38" t="s">
        <v>178</v>
      </c>
      <c r="AE30" s="38" t="s">
        <v>179</v>
      </c>
      <c r="AF30" s="48">
        <v>30757.57</v>
      </c>
      <c r="AG30" s="48">
        <v>72000</v>
      </c>
      <c r="AH30" s="48">
        <v>672607.01</v>
      </c>
      <c r="AI30" s="38" t="s">
        <v>180</v>
      </c>
      <c r="AJ30" s="50">
        <f t="shared" si="8"/>
        <v>0</v>
      </c>
      <c r="AK30" s="50">
        <f t="shared" si="9"/>
        <v>0</v>
      </c>
      <c r="AL30" s="43"/>
      <c r="AM30" s="43"/>
      <c r="AN30" s="43">
        <f>322393.93+372393.93</f>
        <v>694787.86</v>
      </c>
      <c r="AO30" s="43"/>
      <c r="AP30" s="51" t="s">
        <v>67</v>
      </c>
      <c r="AQ30" s="51" t="s">
        <v>67</v>
      </c>
      <c r="AR30" s="91" t="s">
        <v>128</v>
      </c>
      <c r="AS30" s="51" t="s">
        <v>108</v>
      </c>
      <c r="AT30" s="51"/>
      <c r="AU30" s="51"/>
      <c r="AV30" s="51"/>
      <c r="AW30" s="51"/>
      <c r="AX30" s="51"/>
    </row>
    <row r="31" spans="1:51" s="53" customFormat="1" ht="150" hidden="1" customHeight="1" x14ac:dyDescent="0.25">
      <c r="A31" s="36"/>
      <c r="B31" s="38">
        <v>2010</v>
      </c>
      <c r="C31" s="38" t="s">
        <v>165</v>
      </c>
      <c r="D31" s="92" t="s">
        <v>181</v>
      </c>
      <c r="E31" s="38" t="s">
        <v>59</v>
      </c>
      <c r="F31" s="38" t="s">
        <v>80</v>
      </c>
      <c r="G31" s="90">
        <v>40422</v>
      </c>
      <c r="H31" s="90">
        <v>41153</v>
      </c>
      <c r="I31" s="84"/>
      <c r="J31" s="48">
        <v>0</v>
      </c>
      <c r="K31" s="41">
        <f>J31+L31+M31</f>
        <v>2015008.82</v>
      </c>
      <c r="L31" s="69"/>
      <c r="M31" s="69">
        <v>2015008.82</v>
      </c>
      <c r="N31" s="48">
        <v>2015008.82</v>
      </c>
      <c r="O31" s="48">
        <v>2015008.82</v>
      </c>
      <c r="P31" s="48"/>
      <c r="Q31" s="44">
        <f t="shared" si="0"/>
        <v>0</v>
      </c>
      <c r="R31" s="44">
        <f>K31</f>
        <v>2015008.82</v>
      </c>
      <c r="S31" s="44">
        <f t="shared" si="11"/>
        <v>2015008.82</v>
      </c>
      <c r="T31" s="44">
        <f t="shared" si="11"/>
        <v>2015008.82</v>
      </c>
      <c r="U31" s="44">
        <f t="shared" si="12"/>
        <v>0</v>
      </c>
      <c r="V31" s="44">
        <f t="shared" si="7"/>
        <v>0</v>
      </c>
      <c r="W31" s="44">
        <f t="shared" si="13"/>
        <v>0</v>
      </c>
      <c r="X31" s="45">
        <v>1</v>
      </c>
      <c r="Y31" s="46">
        <v>1</v>
      </c>
      <c r="Z31" s="55"/>
      <c r="AA31" s="55"/>
      <c r="AB31" s="38" t="s">
        <v>80</v>
      </c>
      <c r="AC31" s="38">
        <v>8417156010100</v>
      </c>
      <c r="AD31" s="38" t="s">
        <v>119</v>
      </c>
      <c r="AE31" s="38" t="s">
        <v>182</v>
      </c>
      <c r="AF31" s="48">
        <v>0</v>
      </c>
      <c r="AG31" s="48">
        <v>0</v>
      </c>
      <c r="AH31" s="48">
        <v>130955.86</v>
      </c>
      <c r="AI31" s="38" t="s">
        <v>180</v>
      </c>
      <c r="AJ31" s="50">
        <f t="shared" si="8"/>
        <v>0</v>
      </c>
      <c r="AK31" s="50">
        <f t="shared" si="9"/>
        <v>2015008.82</v>
      </c>
      <c r="AL31" s="43"/>
      <c r="AM31" s="43"/>
      <c r="AN31" s="43"/>
      <c r="AO31" s="43"/>
      <c r="AP31" s="51" t="s">
        <v>67</v>
      </c>
      <c r="AQ31" s="51" t="s">
        <v>67</v>
      </c>
      <c r="AR31" s="91" t="s">
        <v>128</v>
      </c>
      <c r="AS31" s="51" t="s">
        <v>108</v>
      </c>
      <c r="AT31" s="51"/>
      <c r="AU31" s="51"/>
      <c r="AV31" s="51"/>
      <c r="AW31" s="51"/>
      <c r="AX31" s="51"/>
    </row>
    <row r="32" spans="1:51" s="53" customFormat="1" ht="45" hidden="1" customHeight="1" x14ac:dyDescent="0.25">
      <c r="A32" s="54" t="s">
        <v>56</v>
      </c>
      <c r="B32" s="55">
        <v>2010</v>
      </c>
      <c r="C32" s="55" t="s">
        <v>70</v>
      </c>
      <c r="D32" s="98" t="s">
        <v>183</v>
      </c>
      <c r="E32" s="55" t="s">
        <v>59</v>
      </c>
      <c r="F32" s="55" t="s">
        <v>70</v>
      </c>
      <c r="G32" s="90">
        <v>40756</v>
      </c>
      <c r="H32" s="90">
        <v>41055</v>
      </c>
      <c r="I32" s="66"/>
      <c r="J32" s="48">
        <v>30000000</v>
      </c>
      <c r="K32" s="48">
        <f>J32+L32+M32</f>
        <v>30346583.640000001</v>
      </c>
      <c r="L32" s="69"/>
      <c r="M32" s="69">
        <v>346583.64</v>
      </c>
      <c r="N32" s="48">
        <v>30346583.640000001</v>
      </c>
      <c r="O32" s="62">
        <v>30346583.640000001</v>
      </c>
      <c r="P32" s="62">
        <v>30346583.640000001</v>
      </c>
      <c r="Q32" s="44">
        <f t="shared" si="0"/>
        <v>30000000</v>
      </c>
      <c r="R32" s="44">
        <f>Q32</f>
        <v>30000000</v>
      </c>
      <c r="S32" s="44">
        <f>Q32</f>
        <v>30000000</v>
      </c>
      <c r="T32" s="58"/>
      <c r="U32" s="58">
        <f>V32</f>
        <v>30000000</v>
      </c>
      <c r="V32" s="58">
        <f>Q32</f>
        <v>30000000</v>
      </c>
      <c r="W32" s="58">
        <f>V32</f>
        <v>30000000</v>
      </c>
      <c r="X32" s="46">
        <v>1</v>
      </c>
      <c r="Y32" s="46">
        <v>1</v>
      </c>
      <c r="Z32" s="55" t="s">
        <v>184</v>
      </c>
      <c r="AA32" s="55" t="s">
        <v>164</v>
      </c>
      <c r="AB32" s="38" t="s">
        <v>143</v>
      </c>
      <c r="AC32" s="38" t="s">
        <v>185</v>
      </c>
      <c r="AD32" s="38" t="s">
        <v>145</v>
      </c>
      <c r="AE32" s="38" t="s">
        <v>186</v>
      </c>
      <c r="AF32" s="48">
        <v>0.14000000000000001</v>
      </c>
      <c r="AG32" s="48">
        <v>2670.38</v>
      </c>
      <c r="AH32" s="48">
        <v>16281.5</v>
      </c>
      <c r="AI32" s="38" t="s">
        <v>187</v>
      </c>
      <c r="AJ32" s="50">
        <f t="shared" si="8"/>
        <v>0</v>
      </c>
      <c r="AK32" s="50">
        <f t="shared" si="9"/>
        <v>0</v>
      </c>
      <c r="AL32" s="43"/>
      <c r="AM32" s="43"/>
      <c r="AN32" s="43"/>
      <c r="AO32" s="43"/>
      <c r="AP32" s="51" t="s">
        <v>67</v>
      </c>
      <c r="AQ32" s="51" t="s">
        <v>67</v>
      </c>
      <c r="AR32" s="91" t="s">
        <v>128</v>
      </c>
      <c r="AS32" s="51" t="s">
        <v>108</v>
      </c>
      <c r="AT32" s="51"/>
      <c r="AU32" s="51"/>
      <c r="AV32" s="51"/>
      <c r="AW32" s="51"/>
      <c r="AX32" s="51"/>
    </row>
    <row r="33" spans="1:50" s="53" customFormat="1" ht="30" hidden="1" customHeight="1" x14ac:dyDescent="0.25">
      <c r="A33" s="65"/>
      <c r="B33" s="66"/>
      <c r="C33" s="66"/>
      <c r="D33" s="99"/>
      <c r="E33" s="66"/>
      <c r="F33" s="66"/>
      <c r="G33" s="84"/>
      <c r="H33" s="84"/>
      <c r="I33" s="66"/>
      <c r="J33" s="69"/>
      <c r="K33" s="69"/>
      <c r="L33" s="69"/>
      <c r="M33" s="69"/>
      <c r="N33" s="69">
        <v>343731.67</v>
      </c>
      <c r="O33" s="75"/>
      <c r="P33" s="75">
        <v>30346583.640000001</v>
      </c>
      <c r="Q33" s="70">
        <f t="shared" si="0"/>
        <v>0</v>
      </c>
      <c r="R33" s="70">
        <f t="shared" si="5"/>
        <v>0</v>
      </c>
      <c r="S33" s="70">
        <f t="shared" si="11"/>
        <v>343731.67</v>
      </c>
      <c r="T33" s="71"/>
      <c r="U33" s="71"/>
      <c r="V33" s="71"/>
      <c r="W33" s="71"/>
      <c r="X33" s="83">
        <v>1</v>
      </c>
      <c r="Y33" s="83">
        <v>1</v>
      </c>
      <c r="Z33" s="66"/>
      <c r="AA33" s="66"/>
      <c r="AB33" s="84"/>
      <c r="AC33" s="84"/>
      <c r="AD33" s="84"/>
      <c r="AE33" s="84"/>
      <c r="AF33" s="69"/>
      <c r="AG33" s="69"/>
      <c r="AH33" s="69"/>
      <c r="AI33" s="84" t="s">
        <v>188</v>
      </c>
      <c r="AJ33" s="84"/>
      <c r="AK33" s="84"/>
      <c r="AL33" s="43"/>
      <c r="AM33" s="43"/>
      <c r="AN33" s="43"/>
      <c r="AO33" s="43"/>
      <c r="AP33" s="85"/>
      <c r="AQ33" s="85"/>
      <c r="AR33" s="51"/>
      <c r="AS33" s="51"/>
      <c r="AT33" s="51"/>
      <c r="AU33" s="51"/>
      <c r="AV33" s="51"/>
      <c r="AW33" s="51"/>
      <c r="AX33" s="51"/>
    </row>
    <row r="34" spans="1:50" s="53" customFormat="1" ht="37.5" hidden="1" customHeight="1" x14ac:dyDescent="0.25">
      <c r="A34" s="36" t="s">
        <v>56</v>
      </c>
      <c r="B34" s="38">
        <v>2010</v>
      </c>
      <c r="C34" s="38" t="s">
        <v>87</v>
      </c>
      <c r="D34" s="92" t="s">
        <v>189</v>
      </c>
      <c r="E34" s="38" t="s">
        <v>59</v>
      </c>
      <c r="F34" s="38" t="s">
        <v>87</v>
      </c>
      <c r="G34" s="90">
        <v>40522</v>
      </c>
      <c r="H34" s="90">
        <v>40908</v>
      </c>
      <c r="I34" s="84"/>
      <c r="J34" s="48">
        <v>50000000</v>
      </c>
      <c r="K34" s="41">
        <v>50000000</v>
      </c>
      <c r="L34" s="69"/>
      <c r="M34" s="69"/>
      <c r="N34" s="48">
        <v>50000000</v>
      </c>
      <c r="O34" s="48">
        <v>49945101.710000001</v>
      </c>
      <c r="P34" s="48">
        <v>47812702.345039994</v>
      </c>
      <c r="Q34" s="44">
        <f t="shared" si="0"/>
        <v>50000000</v>
      </c>
      <c r="R34" s="44">
        <f t="shared" si="0"/>
        <v>50000000</v>
      </c>
      <c r="S34" s="44">
        <f t="shared" si="11"/>
        <v>50000000</v>
      </c>
      <c r="T34" s="44">
        <f t="shared" si="11"/>
        <v>49945101.710000001</v>
      </c>
      <c r="U34" s="44">
        <f t="shared" si="12"/>
        <v>47812702.345039994</v>
      </c>
      <c r="V34" s="44">
        <f t="shared" ref="V34:V61" si="14">P34</f>
        <v>47812702.345039994</v>
      </c>
      <c r="W34" s="44">
        <f>V34</f>
        <v>47812702.345039994</v>
      </c>
      <c r="X34" s="46">
        <v>1</v>
      </c>
      <c r="Y34" s="46">
        <v>0.95630000000000004</v>
      </c>
      <c r="Z34" s="38" t="s">
        <v>190</v>
      </c>
      <c r="AA34" s="38" t="s">
        <v>93</v>
      </c>
      <c r="AB34" s="38" t="s">
        <v>191</v>
      </c>
      <c r="AC34" s="38" t="s">
        <v>192</v>
      </c>
      <c r="AD34" s="38" t="s">
        <v>119</v>
      </c>
      <c r="AE34" s="38" t="s">
        <v>193</v>
      </c>
      <c r="AF34" s="48">
        <v>19.079999999999998</v>
      </c>
      <c r="AG34" s="48"/>
      <c r="AH34" s="48">
        <v>2215380.96</v>
      </c>
      <c r="AI34" s="38" t="s">
        <v>194</v>
      </c>
      <c r="AJ34" s="50">
        <f t="shared" ref="AJ34:AJ39" si="15">K34-O34</f>
        <v>54898.289999999106</v>
      </c>
      <c r="AK34" s="50">
        <f t="shared" ref="AK34:AK39" si="16">O34-P34</f>
        <v>2132399.3649600074</v>
      </c>
      <c r="AL34" s="43"/>
      <c r="AM34" s="43"/>
      <c r="AN34" s="43">
        <v>2184403.33</v>
      </c>
      <c r="AO34" s="43">
        <v>31127.18</v>
      </c>
      <c r="AP34" s="51" t="s">
        <v>67</v>
      </c>
      <c r="AQ34" s="51" t="s">
        <v>67</v>
      </c>
      <c r="AR34" s="91" t="s">
        <v>195</v>
      </c>
      <c r="AS34" s="51" t="s">
        <v>108</v>
      </c>
      <c r="AT34" s="51"/>
      <c r="AU34" s="51"/>
      <c r="AV34" s="51"/>
      <c r="AW34" s="51"/>
      <c r="AX34" s="51"/>
    </row>
    <row r="35" spans="1:50" s="53" customFormat="1" ht="60" hidden="1" customHeight="1" x14ac:dyDescent="0.25">
      <c r="A35" s="36" t="s">
        <v>56</v>
      </c>
      <c r="B35" s="38">
        <v>2010</v>
      </c>
      <c r="C35" s="38" t="s">
        <v>57</v>
      </c>
      <c r="D35" s="92" t="s">
        <v>196</v>
      </c>
      <c r="E35" s="38" t="s">
        <v>59</v>
      </c>
      <c r="F35" s="38" t="s">
        <v>57</v>
      </c>
      <c r="G35" s="90">
        <v>40817</v>
      </c>
      <c r="H35" s="90">
        <v>41035</v>
      </c>
      <c r="I35" s="84"/>
      <c r="J35" s="48">
        <v>86000000</v>
      </c>
      <c r="K35" s="48">
        <v>86000000</v>
      </c>
      <c r="L35" s="69"/>
      <c r="M35" s="69"/>
      <c r="N35" s="48">
        <v>86000000</v>
      </c>
      <c r="O35" s="48">
        <v>86000000</v>
      </c>
      <c r="P35" s="48">
        <v>83328280.709999993</v>
      </c>
      <c r="Q35" s="44">
        <f t="shared" si="0"/>
        <v>86000000</v>
      </c>
      <c r="R35" s="44">
        <f t="shared" si="0"/>
        <v>86000000</v>
      </c>
      <c r="S35" s="44">
        <f t="shared" si="11"/>
        <v>86000000</v>
      </c>
      <c r="T35" s="44">
        <f t="shared" si="11"/>
        <v>86000000</v>
      </c>
      <c r="U35" s="44">
        <f t="shared" si="12"/>
        <v>83328280.709999993</v>
      </c>
      <c r="V35" s="44">
        <f t="shared" si="14"/>
        <v>83328280.709999993</v>
      </c>
      <c r="W35" s="44">
        <f>V35</f>
        <v>83328280.709999993</v>
      </c>
      <c r="X35" s="46">
        <v>1</v>
      </c>
      <c r="Y35" s="46">
        <v>1</v>
      </c>
      <c r="Z35" s="38" t="s">
        <v>197</v>
      </c>
      <c r="AA35" s="38" t="s">
        <v>198</v>
      </c>
      <c r="AB35" s="38" t="s">
        <v>199</v>
      </c>
      <c r="AC35" s="38" t="s">
        <v>200</v>
      </c>
      <c r="AD35" s="38" t="s">
        <v>201</v>
      </c>
      <c r="AE35" s="38" t="s">
        <v>202</v>
      </c>
      <c r="AF35" s="48">
        <v>494.14</v>
      </c>
      <c r="AG35" s="48">
        <v>1256298.5799999998</v>
      </c>
      <c r="AH35" s="48">
        <v>58280.15</v>
      </c>
      <c r="AI35" s="38" t="s">
        <v>203</v>
      </c>
      <c r="AJ35" s="50">
        <f t="shared" si="15"/>
        <v>0</v>
      </c>
      <c r="AK35" s="50">
        <f t="shared" si="16"/>
        <v>2671719.2900000066</v>
      </c>
      <c r="AL35" s="43"/>
      <c r="AM35" s="43"/>
      <c r="AN35" s="43"/>
      <c r="AO35" s="43"/>
      <c r="AP35" s="51" t="s">
        <v>67</v>
      </c>
      <c r="AQ35" s="51" t="s">
        <v>67</v>
      </c>
      <c r="AR35" s="91" t="s">
        <v>128</v>
      </c>
      <c r="AS35" s="51" t="s">
        <v>108</v>
      </c>
      <c r="AT35" s="51"/>
      <c r="AU35" s="51"/>
      <c r="AV35" s="51"/>
      <c r="AW35" s="51"/>
      <c r="AX35" s="51"/>
    </row>
    <row r="36" spans="1:50" s="53" customFormat="1" ht="60" hidden="1" customHeight="1" x14ac:dyDescent="0.25">
      <c r="A36" s="36" t="s">
        <v>56</v>
      </c>
      <c r="B36" s="38">
        <v>2010</v>
      </c>
      <c r="C36" s="38" t="s">
        <v>57</v>
      </c>
      <c r="D36" s="92" t="s">
        <v>204</v>
      </c>
      <c r="E36" s="38" t="s">
        <v>59</v>
      </c>
      <c r="F36" s="38" t="s">
        <v>57</v>
      </c>
      <c r="G36" s="90">
        <v>40581</v>
      </c>
      <c r="H36" s="90">
        <v>40950</v>
      </c>
      <c r="I36" s="84"/>
      <c r="J36" s="48">
        <v>49000000</v>
      </c>
      <c r="K36" s="48">
        <v>49000000</v>
      </c>
      <c r="L36" s="69"/>
      <c r="M36" s="69"/>
      <c r="N36" s="48">
        <v>49000000</v>
      </c>
      <c r="O36" s="48">
        <v>49000000</v>
      </c>
      <c r="P36" s="48">
        <v>49000000</v>
      </c>
      <c r="Q36" s="44">
        <f t="shared" si="0"/>
        <v>49000000</v>
      </c>
      <c r="R36" s="44">
        <f t="shared" si="0"/>
        <v>49000000</v>
      </c>
      <c r="S36" s="44">
        <f t="shared" si="11"/>
        <v>49000000</v>
      </c>
      <c r="T36" s="44">
        <f t="shared" si="11"/>
        <v>49000000</v>
      </c>
      <c r="U36" s="44">
        <f t="shared" si="12"/>
        <v>49000000</v>
      </c>
      <c r="V36" s="44">
        <f t="shared" si="14"/>
        <v>49000000</v>
      </c>
      <c r="W36" s="44">
        <f t="shared" ref="W36:W59" si="17">V36</f>
        <v>49000000</v>
      </c>
      <c r="X36" s="46">
        <v>1</v>
      </c>
      <c r="Y36" s="46">
        <v>0.94</v>
      </c>
      <c r="Z36" s="38" t="s">
        <v>205</v>
      </c>
      <c r="AA36" s="38" t="s">
        <v>198</v>
      </c>
      <c r="AB36" s="38" t="s">
        <v>199</v>
      </c>
      <c r="AC36" s="38" t="s">
        <v>206</v>
      </c>
      <c r="AD36" s="38" t="s">
        <v>201</v>
      </c>
      <c r="AE36" s="38" t="s">
        <v>207</v>
      </c>
      <c r="AF36" s="48">
        <v>1865849.67</v>
      </c>
      <c r="AG36" s="48">
        <v>1769298.65</v>
      </c>
      <c r="AH36" s="48">
        <v>96551.020000000019</v>
      </c>
      <c r="AI36" s="38" t="s">
        <v>208</v>
      </c>
      <c r="AJ36" s="50">
        <f t="shared" si="15"/>
        <v>0</v>
      </c>
      <c r="AK36" s="50">
        <f t="shared" si="16"/>
        <v>0</v>
      </c>
      <c r="AL36" s="43"/>
      <c r="AM36" s="43"/>
      <c r="AN36" s="43"/>
      <c r="AO36" s="43">
        <v>121034.36</v>
      </c>
      <c r="AP36" s="51" t="s">
        <v>67</v>
      </c>
      <c r="AQ36" s="51" t="s">
        <v>67</v>
      </c>
      <c r="AR36" s="91" t="s">
        <v>128</v>
      </c>
      <c r="AS36" s="51" t="s">
        <v>108</v>
      </c>
      <c r="AT36" s="51"/>
      <c r="AU36" s="51"/>
      <c r="AV36" s="51"/>
      <c r="AW36" s="51"/>
      <c r="AX36" s="51"/>
    </row>
    <row r="37" spans="1:50" s="53" customFormat="1" ht="51.75" hidden="1" customHeight="1" x14ac:dyDescent="0.25">
      <c r="A37" s="36" t="s">
        <v>56</v>
      </c>
      <c r="B37" s="38">
        <v>2010</v>
      </c>
      <c r="C37" s="38" t="s">
        <v>57</v>
      </c>
      <c r="D37" s="92" t="s">
        <v>209</v>
      </c>
      <c r="E37" s="38" t="s">
        <v>89</v>
      </c>
      <c r="F37" s="38" t="s">
        <v>108</v>
      </c>
      <c r="G37" s="90">
        <v>41544</v>
      </c>
      <c r="H37" s="90">
        <v>41613</v>
      </c>
      <c r="I37" s="84"/>
      <c r="J37" s="48">
        <v>15000000</v>
      </c>
      <c r="K37" s="48">
        <v>15000000</v>
      </c>
      <c r="L37" s="69"/>
      <c r="M37" s="69"/>
      <c r="N37" s="48">
        <v>15000000</v>
      </c>
      <c r="O37" s="48">
        <v>14888440.879999999</v>
      </c>
      <c r="P37" s="48">
        <v>14888440.879999999</v>
      </c>
      <c r="Q37" s="44">
        <f t="shared" si="0"/>
        <v>15000000</v>
      </c>
      <c r="R37" s="44">
        <f t="shared" si="0"/>
        <v>15000000</v>
      </c>
      <c r="S37" s="44">
        <f t="shared" si="11"/>
        <v>15000000</v>
      </c>
      <c r="T37" s="44">
        <f t="shared" si="11"/>
        <v>14888440.879999999</v>
      </c>
      <c r="U37" s="44">
        <f t="shared" si="12"/>
        <v>14888440.879999999</v>
      </c>
      <c r="V37" s="44">
        <f t="shared" si="14"/>
        <v>14888440.879999999</v>
      </c>
      <c r="W37" s="44">
        <f t="shared" si="17"/>
        <v>14888440.879999999</v>
      </c>
      <c r="X37" s="46">
        <v>1</v>
      </c>
      <c r="Y37" s="46">
        <v>1</v>
      </c>
      <c r="Z37" s="38" t="s">
        <v>210</v>
      </c>
      <c r="AA37" s="38" t="s">
        <v>198</v>
      </c>
      <c r="AB37" s="38" t="s">
        <v>211</v>
      </c>
      <c r="AC37" s="38" t="s">
        <v>212</v>
      </c>
      <c r="AD37" s="38" t="s">
        <v>213</v>
      </c>
      <c r="AE37" s="38" t="s">
        <v>214</v>
      </c>
      <c r="AF37" s="48">
        <v>28.27</v>
      </c>
      <c r="AG37" s="48">
        <v>0</v>
      </c>
      <c r="AH37" s="48">
        <v>165851.51</v>
      </c>
      <c r="AI37" s="38"/>
      <c r="AJ37" s="50">
        <f t="shared" si="15"/>
        <v>111559.12000000104</v>
      </c>
      <c r="AK37" s="50">
        <f t="shared" si="16"/>
        <v>0</v>
      </c>
      <c r="AL37" s="43"/>
      <c r="AM37" s="43"/>
      <c r="AN37" s="43">
        <v>111559.12</v>
      </c>
      <c r="AO37" s="43">
        <v>36351.24</v>
      </c>
      <c r="AP37" s="51" t="s">
        <v>67</v>
      </c>
      <c r="AQ37" s="51" t="s">
        <v>67</v>
      </c>
      <c r="AR37" s="51" t="s">
        <v>68</v>
      </c>
      <c r="AS37" s="51"/>
      <c r="AT37" s="51" t="s">
        <v>69</v>
      </c>
      <c r="AU37" s="51" t="s">
        <v>69</v>
      </c>
      <c r="AV37" s="51"/>
      <c r="AW37" s="51"/>
      <c r="AX37" s="51"/>
    </row>
    <row r="38" spans="1:50" s="53" customFormat="1" ht="41.25" hidden="1" customHeight="1" x14ac:dyDescent="0.25">
      <c r="A38" s="36" t="s">
        <v>56</v>
      </c>
      <c r="B38" s="38">
        <v>2010</v>
      </c>
      <c r="C38" s="38" t="s">
        <v>57</v>
      </c>
      <c r="D38" s="92" t="s">
        <v>215</v>
      </c>
      <c r="E38" s="38" t="s">
        <v>89</v>
      </c>
      <c r="F38" s="38" t="s">
        <v>216</v>
      </c>
      <c r="G38" s="90">
        <v>40624</v>
      </c>
      <c r="H38" s="90">
        <v>41349</v>
      </c>
      <c r="I38" s="84"/>
      <c r="J38" s="48">
        <v>25920126</v>
      </c>
      <c r="K38" s="48">
        <v>25920126</v>
      </c>
      <c r="L38" s="69"/>
      <c r="M38" s="69"/>
      <c r="N38" s="48">
        <v>25920126</v>
      </c>
      <c r="O38" s="48">
        <v>25920125.990000006</v>
      </c>
      <c r="P38" s="48">
        <v>25526808.310000002</v>
      </c>
      <c r="Q38" s="44">
        <f t="shared" si="0"/>
        <v>25920126</v>
      </c>
      <c r="R38" s="44">
        <f t="shared" si="0"/>
        <v>25920126</v>
      </c>
      <c r="S38" s="44">
        <f t="shared" si="11"/>
        <v>25920126</v>
      </c>
      <c r="T38" s="44">
        <f t="shared" si="11"/>
        <v>25920125.990000006</v>
      </c>
      <c r="U38" s="44">
        <f t="shared" si="12"/>
        <v>25526808.310000002</v>
      </c>
      <c r="V38" s="44">
        <f t="shared" si="14"/>
        <v>25526808.310000002</v>
      </c>
      <c r="W38" s="44">
        <f t="shared" si="17"/>
        <v>25526808.310000002</v>
      </c>
      <c r="X38" s="97">
        <v>1</v>
      </c>
      <c r="Y38" s="100">
        <v>0.99929999999999997</v>
      </c>
      <c r="Z38" s="38" t="s">
        <v>217</v>
      </c>
      <c r="AA38" s="38" t="s">
        <v>198</v>
      </c>
      <c r="AB38" s="38" t="s">
        <v>211</v>
      </c>
      <c r="AC38" s="38" t="s">
        <v>218</v>
      </c>
      <c r="AD38" s="38" t="s">
        <v>219</v>
      </c>
      <c r="AE38" s="38" t="s">
        <v>220</v>
      </c>
      <c r="AF38" s="48">
        <v>240.47</v>
      </c>
      <c r="AG38" s="48">
        <v>0</v>
      </c>
      <c r="AH38" s="48">
        <v>1692713.66</v>
      </c>
      <c r="AI38" s="38"/>
      <c r="AJ38" s="50">
        <f t="shared" si="15"/>
        <v>9.9999941885471344E-3</v>
      </c>
      <c r="AK38" s="50">
        <f t="shared" si="16"/>
        <v>393317.68000000343</v>
      </c>
      <c r="AL38" s="43"/>
      <c r="AM38" s="43"/>
      <c r="AN38" s="43">
        <f>393317.68+750705.75</f>
        <v>1144023.43</v>
      </c>
      <c r="AO38" s="43"/>
      <c r="AP38" s="51" t="s">
        <v>67</v>
      </c>
      <c r="AQ38" s="51" t="s">
        <v>67</v>
      </c>
      <c r="AR38" s="51" t="s">
        <v>68</v>
      </c>
      <c r="AS38" s="51"/>
      <c r="AT38" s="51" t="s">
        <v>69</v>
      </c>
      <c r="AU38" s="51" t="s">
        <v>69</v>
      </c>
      <c r="AV38" s="51"/>
      <c r="AW38" s="51"/>
      <c r="AX38" s="51"/>
    </row>
    <row r="39" spans="1:50" s="53" customFormat="1" ht="90" hidden="1" customHeight="1" x14ac:dyDescent="0.25">
      <c r="A39" s="54" t="s">
        <v>56</v>
      </c>
      <c r="B39" s="55">
        <v>2010</v>
      </c>
      <c r="C39" s="55" t="s">
        <v>106</v>
      </c>
      <c r="D39" s="101" t="s">
        <v>221</v>
      </c>
      <c r="E39" s="55" t="s">
        <v>222</v>
      </c>
      <c r="F39" s="55" t="s">
        <v>108</v>
      </c>
      <c r="G39" s="90">
        <v>40730</v>
      </c>
      <c r="H39" s="90">
        <v>41227</v>
      </c>
      <c r="I39" s="66"/>
      <c r="J39" s="48">
        <v>12000000</v>
      </c>
      <c r="K39" s="41">
        <f>J39+L39+M39</f>
        <v>16000000</v>
      </c>
      <c r="L39" s="69"/>
      <c r="M39" s="69">
        <v>4000000</v>
      </c>
      <c r="N39" s="48">
        <f>12000000+4000000</f>
        <v>16000000</v>
      </c>
      <c r="O39" s="48">
        <v>15999793.970000001</v>
      </c>
      <c r="P39" s="48">
        <v>15999793.970000001</v>
      </c>
      <c r="Q39" s="44">
        <f t="shared" si="0"/>
        <v>12000000</v>
      </c>
      <c r="R39" s="44">
        <f t="shared" si="0"/>
        <v>16000000</v>
      </c>
      <c r="S39" s="44">
        <f t="shared" si="11"/>
        <v>16000000</v>
      </c>
      <c r="T39" s="44">
        <f t="shared" si="11"/>
        <v>15999793.970000001</v>
      </c>
      <c r="U39" s="44">
        <f t="shared" si="12"/>
        <v>15999793.970000001</v>
      </c>
      <c r="V39" s="44">
        <f t="shared" si="14"/>
        <v>15999793.970000001</v>
      </c>
      <c r="W39" s="44">
        <f t="shared" si="17"/>
        <v>15999793.970000001</v>
      </c>
      <c r="X39" s="46">
        <v>1</v>
      </c>
      <c r="Y39" s="46">
        <v>1</v>
      </c>
      <c r="Z39" s="55" t="s">
        <v>223</v>
      </c>
      <c r="AA39" s="55" t="s">
        <v>93</v>
      </c>
      <c r="AB39" s="55" t="s">
        <v>211</v>
      </c>
      <c r="AC39" s="55" t="s">
        <v>224</v>
      </c>
      <c r="AD39" s="55" t="s">
        <v>225</v>
      </c>
      <c r="AE39" s="55" t="s">
        <v>226</v>
      </c>
      <c r="AF39" s="62">
        <v>3.98</v>
      </c>
      <c r="AG39" s="62">
        <v>0</v>
      </c>
      <c r="AH39" s="62">
        <v>25270.07</v>
      </c>
      <c r="AI39" s="55"/>
      <c r="AJ39" s="50">
        <f t="shared" si="15"/>
        <v>206.02999999932945</v>
      </c>
      <c r="AK39" s="50">
        <f t="shared" si="16"/>
        <v>0</v>
      </c>
      <c r="AL39" s="43"/>
      <c r="AM39" s="43"/>
      <c r="AN39" s="43">
        <v>206</v>
      </c>
      <c r="AO39" s="43">
        <v>25110.99</v>
      </c>
      <c r="AP39" s="51" t="s">
        <v>67</v>
      </c>
      <c r="AQ39" s="51" t="s">
        <v>67</v>
      </c>
      <c r="AR39" s="51" t="s">
        <v>68</v>
      </c>
      <c r="AS39" s="51"/>
      <c r="AT39" s="51" t="s">
        <v>69</v>
      </c>
      <c r="AU39" s="51" t="s">
        <v>69</v>
      </c>
      <c r="AV39" s="51"/>
      <c r="AW39" s="51"/>
      <c r="AX39" s="51"/>
    </row>
    <row r="40" spans="1:50" s="53" customFormat="1" ht="29.25" hidden="1" customHeight="1" x14ac:dyDescent="0.25">
      <c r="A40" s="65"/>
      <c r="B40" s="66"/>
      <c r="C40" s="66"/>
      <c r="D40" s="102"/>
      <c r="E40" s="66"/>
      <c r="F40" s="66"/>
      <c r="G40" s="84"/>
      <c r="H40" s="84"/>
      <c r="I40" s="66"/>
      <c r="J40" s="69"/>
      <c r="K40" s="69">
        <v>4000000</v>
      </c>
      <c r="L40" s="69"/>
      <c r="M40" s="69">
        <v>4000000</v>
      </c>
      <c r="N40" s="69"/>
      <c r="O40" s="69"/>
      <c r="P40" s="69"/>
      <c r="Q40" s="70"/>
      <c r="R40" s="70">
        <f t="shared" si="5"/>
        <v>4000000</v>
      </c>
      <c r="S40" s="70">
        <f t="shared" si="11"/>
        <v>0</v>
      </c>
      <c r="T40" s="70">
        <f t="shared" si="11"/>
        <v>0</v>
      </c>
      <c r="U40" s="70">
        <f t="shared" si="12"/>
        <v>0</v>
      </c>
      <c r="V40" s="70">
        <f t="shared" si="14"/>
        <v>0</v>
      </c>
      <c r="W40" s="70">
        <f t="shared" si="17"/>
        <v>0</v>
      </c>
      <c r="X40" s="83">
        <v>1</v>
      </c>
      <c r="Y40" s="83">
        <v>1</v>
      </c>
      <c r="Z40" s="66"/>
      <c r="AA40" s="66"/>
      <c r="AB40" s="66"/>
      <c r="AC40" s="66"/>
      <c r="AD40" s="66"/>
      <c r="AE40" s="66"/>
      <c r="AF40" s="75"/>
      <c r="AG40" s="75"/>
      <c r="AH40" s="75"/>
      <c r="AI40" s="66"/>
      <c r="AJ40" s="84"/>
      <c r="AK40" s="84"/>
      <c r="AL40" s="43"/>
      <c r="AM40" s="43"/>
      <c r="AN40" s="43"/>
      <c r="AO40" s="43"/>
      <c r="AP40" s="85"/>
      <c r="AQ40" s="85"/>
      <c r="AR40" s="51"/>
      <c r="AS40" s="51"/>
      <c r="AT40" s="51"/>
      <c r="AU40" s="51"/>
      <c r="AV40" s="51"/>
      <c r="AW40" s="51"/>
      <c r="AX40" s="51"/>
    </row>
    <row r="41" spans="1:50" s="53" customFormat="1" ht="39" hidden="1" customHeight="1" x14ac:dyDescent="0.25">
      <c r="A41" s="36" t="s">
        <v>56</v>
      </c>
      <c r="B41" s="38">
        <v>2011</v>
      </c>
      <c r="C41" s="38" t="s">
        <v>167</v>
      </c>
      <c r="D41" s="92" t="s">
        <v>168</v>
      </c>
      <c r="E41" s="38" t="s">
        <v>59</v>
      </c>
      <c r="F41" s="38" t="s">
        <v>167</v>
      </c>
      <c r="G41" s="90">
        <v>40848</v>
      </c>
      <c r="H41" s="90">
        <v>40848</v>
      </c>
      <c r="I41" s="84"/>
      <c r="J41" s="48">
        <v>16000000</v>
      </c>
      <c r="K41" s="48">
        <v>31000000</v>
      </c>
      <c r="L41" s="69"/>
      <c r="M41" s="69"/>
      <c r="N41" s="48">
        <v>31000000</v>
      </c>
      <c r="O41" s="48">
        <f>4450512.92+26549487.08</f>
        <v>31000000</v>
      </c>
      <c r="P41" s="48">
        <v>31000000</v>
      </c>
      <c r="Q41" s="44">
        <f t="shared" ref="Q41:R59" si="18">J41</f>
        <v>16000000</v>
      </c>
      <c r="R41" s="44">
        <f t="shared" si="18"/>
        <v>31000000</v>
      </c>
      <c r="S41" s="44">
        <f t="shared" si="11"/>
        <v>31000000</v>
      </c>
      <c r="T41" s="44">
        <f t="shared" si="11"/>
        <v>31000000</v>
      </c>
      <c r="U41" s="44">
        <f t="shared" si="12"/>
        <v>31000000</v>
      </c>
      <c r="V41" s="44">
        <f t="shared" si="14"/>
        <v>31000000</v>
      </c>
      <c r="W41" s="44">
        <f t="shared" si="17"/>
        <v>31000000</v>
      </c>
      <c r="X41" s="46">
        <v>1</v>
      </c>
      <c r="Y41" s="46">
        <v>0.99990000000000001</v>
      </c>
      <c r="Z41" s="38" t="s">
        <v>227</v>
      </c>
      <c r="AA41" s="38" t="s">
        <v>170</v>
      </c>
      <c r="AB41" s="38" t="s">
        <v>171</v>
      </c>
      <c r="AC41" s="38">
        <v>7824885</v>
      </c>
      <c r="AD41" s="38" t="s">
        <v>172</v>
      </c>
      <c r="AE41" s="38" t="s">
        <v>228</v>
      </c>
      <c r="AF41" s="48">
        <v>27.19</v>
      </c>
      <c r="AG41" s="48">
        <v>0</v>
      </c>
      <c r="AH41" s="48">
        <v>3262408.3499999992</v>
      </c>
      <c r="AI41" s="38" t="s">
        <v>229</v>
      </c>
      <c r="AJ41" s="50">
        <f t="shared" ref="AJ41:AJ56" si="19">K41-O41</f>
        <v>0</v>
      </c>
      <c r="AK41" s="50">
        <f t="shared" ref="AK41:AK56" si="20">O41-P41</f>
        <v>0</v>
      </c>
      <c r="AL41" s="43"/>
      <c r="AM41" s="43"/>
      <c r="AN41" s="43"/>
      <c r="AO41" s="43"/>
      <c r="AP41" s="51" t="s">
        <v>67</v>
      </c>
      <c r="AQ41" s="51" t="s">
        <v>67</v>
      </c>
      <c r="AR41" s="91" t="s">
        <v>128</v>
      </c>
      <c r="AS41" s="51" t="s">
        <v>108</v>
      </c>
      <c r="AT41" s="51"/>
      <c r="AU41" s="51"/>
      <c r="AV41" s="51"/>
      <c r="AW41" s="51"/>
      <c r="AX41" s="51"/>
    </row>
    <row r="42" spans="1:50" s="53" customFormat="1" ht="51" hidden="1" customHeight="1" x14ac:dyDescent="0.25">
      <c r="A42" s="36" t="s">
        <v>56</v>
      </c>
      <c r="B42" s="38">
        <v>2011</v>
      </c>
      <c r="C42" s="38" t="s">
        <v>230</v>
      </c>
      <c r="D42" s="92" t="s">
        <v>175</v>
      </c>
      <c r="E42" s="38" t="s">
        <v>59</v>
      </c>
      <c r="F42" s="38" t="s">
        <v>80</v>
      </c>
      <c r="G42" s="103">
        <v>40422</v>
      </c>
      <c r="H42" s="103">
        <v>41153</v>
      </c>
      <c r="I42" s="84"/>
      <c r="J42" s="48">
        <v>32611786</v>
      </c>
      <c r="K42" s="48">
        <v>17611786</v>
      </c>
      <c r="L42" s="69"/>
      <c r="M42" s="69"/>
      <c r="N42" s="48">
        <v>17611786</v>
      </c>
      <c r="O42" s="48">
        <v>17611759.43</v>
      </c>
      <c r="P42" s="48">
        <v>17611759.43</v>
      </c>
      <c r="Q42" s="44">
        <f t="shared" si="18"/>
        <v>32611786</v>
      </c>
      <c r="R42" s="44">
        <f t="shared" si="18"/>
        <v>17611786</v>
      </c>
      <c r="S42" s="44">
        <f t="shared" si="11"/>
        <v>17611786</v>
      </c>
      <c r="T42" s="44">
        <f t="shared" si="11"/>
        <v>17611759.43</v>
      </c>
      <c r="U42" s="44">
        <f t="shared" si="12"/>
        <v>17611759.43</v>
      </c>
      <c r="V42" s="44">
        <f t="shared" si="14"/>
        <v>17611759.43</v>
      </c>
      <c r="W42" s="44">
        <f t="shared" si="17"/>
        <v>17611759.43</v>
      </c>
      <c r="X42" s="46">
        <v>1</v>
      </c>
      <c r="Y42" s="46">
        <v>1</v>
      </c>
      <c r="Z42" s="38" t="s">
        <v>231</v>
      </c>
      <c r="AA42" s="38" t="s">
        <v>232</v>
      </c>
      <c r="AB42" s="38" t="s">
        <v>80</v>
      </c>
      <c r="AC42" s="38" t="s">
        <v>233</v>
      </c>
      <c r="AD42" s="38" t="s">
        <v>178</v>
      </c>
      <c r="AE42" s="38" t="s">
        <v>179</v>
      </c>
      <c r="AF42" s="48">
        <v>0</v>
      </c>
      <c r="AG42" s="48">
        <v>0</v>
      </c>
      <c r="AH42" s="48">
        <v>0</v>
      </c>
      <c r="AI42" s="38" t="s">
        <v>234</v>
      </c>
      <c r="AJ42" s="50">
        <f t="shared" si="19"/>
        <v>26.570000000298023</v>
      </c>
      <c r="AK42" s="50">
        <f t="shared" si="20"/>
        <v>0</v>
      </c>
      <c r="AL42" s="43"/>
      <c r="AM42" s="43"/>
      <c r="AN42" s="43">
        <v>406377.1</v>
      </c>
      <c r="AO42" s="43"/>
      <c r="AP42" s="51" t="s">
        <v>67</v>
      </c>
      <c r="AQ42" s="51" t="s">
        <v>67</v>
      </c>
      <c r="AR42" s="91" t="s">
        <v>128</v>
      </c>
      <c r="AS42" s="51" t="s">
        <v>108</v>
      </c>
      <c r="AT42" s="51"/>
      <c r="AU42" s="51"/>
      <c r="AV42" s="51"/>
      <c r="AW42" s="51"/>
      <c r="AX42" s="51"/>
    </row>
    <row r="43" spans="1:50" s="53" customFormat="1" ht="27.75" hidden="1" customHeight="1" x14ac:dyDescent="0.25">
      <c r="A43" s="36" t="s">
        <v>56</v>
      </c>
      <c r="B43" s="38">
        <v>2011</v>
      </c>
      <c r="C43" s="38" t="s">
        <v>87</v>
      </c>
      <c r="D43" s="92" t="s">
        <v>235</v>
      </c>
      <c r="E43" s="38" t="s">
        <v>59</v>
      </c>
      <c r="F43" s="38" t="s">
        <v>87</v>
      </c>
      <c r="G43" s="90">
        <v>41180</v>
      </c>
      <c r="H43" s="90">
        <v>41343</v>
      </c>
      <c r="I43" s="84"/>
      <c r="J43" s="48">
        <v>0</v>
      </c>
      <c r="K43" s="48">
        <v>30000000</v>
      </c>
      <c r="L43" s="69"/>
      <c r="M43" s="69"/>
      <c r="N43" s="48">
        <v>30000000</v>
      </c>
      <c r="O43" s="48">
        <f>29390583.88+587391.16</f>
        <v>29977975.039999999</v>
      </c>
      <c r="P43" s="48">
        <v>29977975.039999999</v>
      </c>
      <c r="Q43" s="44">
        <f t="shared" si="18"/>
        <v>0</v>
      </c>
      <c r="R43" s="44">
        <f t="shared" si="18"/>
        <v>30000000</v>
      </c>
      <c r="S43" s="44">
        <f t="shared" si="11"/>
        <v>30000000</v>
      </c>
      <c r="T43" s="44">
        <f t="shared" si="11"/>
        <v>29977975.039999999</v>
      </c>
      <c r="U43" s="44">
        <f t="shared" si="12"/>
        <v>29977975.039999999</v>
      </c>
      <c r="V43" s="44">
        <f t="shared" si="14"/>
        <v>29977975.039999999</v>
      </c>
      <c r="W43" s="44">
        <f t="shared" si="17"/>
        <v>29977975.039999999</v>
      </c>
      <c r="X43" s="46">
        <v>1</v>
      </c>
      <c r="Y43" s="46">
        <v>1</v>
      </c>
      <c r="Z43" s="38" t="s">
        <v>236</v>
      </c>
      <c r="AA43" s="38" t="s">
        <v>93</v>
      </c>
      <c r="AB43" s="38" t="s">
        <v>117</v>
      </c>
      <c r="AC43" s="38" t="s">
        <v>118</v>
      </c>
      <c r="AD43" s="38" t="s">
        <v>119</v>
      </c>
      <c r="AE43" s="38" t="s">
        <v>120</v>
      </c>
      <c r="AF43" s="48">
        <v>8.86</v>
      </c>
      <c r="AG43" s="48">
        <v>0</v>
      </c>
      <c r="AH43" s="48">
        <v>1028487.41</v>
      </c>
      <c r="AI43" s="38" t="s">
        <v>237</v>
      </c>
      <c r="AJ43" s="50">
        <f t="shared" si="19"/>
        <v>22024.960000000894</v>
      </c>
      <c r="AK43" s="50">
        <f t="shared" si="20"/>
        <v>0</v>
      </c>
      <c r="AL43" s="43"/>
      <c r="AM43" s="43"/>
      <c r="AN43" s="43"/>
      <c r="AO43" s="43"/>
      <c r="AP43" s="51" t="s">
        <v>67</v>
      </c>
      <c r="AQ43" s="51" t="s">
        <v>67</v>
      </c>
      <c r="AR43" s="91" t="s">
        <v>128</v>
      </c>
      <c r="AS43" s="51" t="s">
        <v>108</v>
      </c>
      <c r="AT43" s="51"/>
      <c r="AU43" s="51"/>
      <c r="AV43" s="51"/>
      <c r="AW43" s="51"/>
      <c r="AX43" s="51"/>
    </row>
    <row r="44" spans="1:50" s="53" customFormat="1" ht="60" hidden="1" customHeight="1" x14ac:dyDescent="0.25">
      <c r="A44" s="36" t="s">
        <v>56</v>
      </c>
      <c r="B44" s="38">
        <v>2011</v>
      </c>
      <c r="C44" s="38" t="s">
        <v>70</v>
      </c>
      <c r="D44" s="92" t="s">
        <v>238</v>
      </c>
      <c r="E44" s="38" t="s">
        <v>59</v>
      </c>
      <c r="F44" s="38" t="s">
        <v>70</v>
      </c>
      <c r="G44" s="90">
        <v>41040</v>
      </c>
      <c r="H44" s="90">
        <v>41888</v>
      </c>
      <c r="I44" s="84"/>
      <c r="J44" s="48">
        <v>16000000</v>
      </c>
      <c r="K44" s="48">
        <v>56000000</v>
      </c>
      <c r="L44" s="69"/>
      <c r="M44" s="69"/>
      <c r="N44" s="48">
        <v>56000000</v>
      </c>
      <c r="O44" s="48">
        <v>55316481.82</v>
      </c>
      <c r="P44" s="48">
        <v>55316481.82</v>
      </c>
      <c r="Q44" s="44">
        <f t="shared" si="18"/>
        <v>16000000</v>
      </c>
      <c r="R44" s="44">
        <f t="shared" si="18"/>
        <v>56000000</v>
      </c>
      <c r="S44" s="44">
        <f t="shared" si="11"/>
        <v>56000000</v>
      </c>
      <c r="T44" s="44">
        <f t="shared" si="11"/>
        <v>55316481.82</v>
      </c>
      <c r="U44" s="44">
        <f t="shared" si="12"/>
        <v>55316481.82</v>
      </c>
      <c r="V44" s="44">
        <f t="shared" si="14"/>
        <v>55316481.82</v>
      </c>
      <c r="W44" s="44">
        <f t="shared" si="17"/>
        <v>55316481.82</v>
      </c>
      <c r="X44" s="46">
        <v>1</v>
      </c>
      <c r="Y44" s="46">
        <v>1</v>
      </c>
      <c r="Z44" s="38" t="s">
        <v>239</v>
      </c>
      <c r="AA44" s="38" t="s">
        <v>240</v>
      </c>
      <c r="AB44" s="38" t="s">
        <v>143</v>
      </c>
      <c r="AC44" s="38" t="s">
        <v>185</v>
      </c>
      <c r="AD44" s="38" t="s">
        <v>145</v>
      </c>
      <c r="AE44" s="38" t="s">
        <v>241</v>
      </c>
      <c r="AF44" s="48">
        <v>3172.85</v>
      </c>
      <c r="AG44" s="48">
        <v>0</v>
      </c>
      <c r="AH44" s="48">
        <v>3098956.5700000022</v>
      </c>
      <c r="AI44" s="38" t="s">
        <v>242</v>
      </c>
      <c r="AJ44" s="50">
        <f t="shared" si="19"/>
        <v>683518.1799999997</v>
      </c>
      <c r="AK44" s="50">
        <f t="shared" si="20"/>
        <v>0</v>
      </c>
      <c r="AL44" s="43"/>
      <c r="AM44" s="43"/>
      <c r="AN44" s="43"/>
      <c r="AO44" s="43"/>
      <c r="AP44" s="51" t="s">
        <v>67</v>
      </c>
      <c r="AQ44" s="51" t="s">
        <v>67</v>
      </c>
      <c r="AR44" s="91" t="s">
        <v>128</v>
      </c>
      <c r="AS44" s="51" t="s">
        <v>108</v>
      </c>
      <c r="AT44" s="51"/>
      <c r="AU44" s="51"/>
      <c r="AV44" s="51"/>
      <c r="AW44" s="51"/>
      <c r="AX44" s="51"/>
    </row>
    <row r="45" spans="1:50" s="53" customFormat="1" ht="60" hidden="1" customHeight="1" x14ac:dyDescent="0.25">
      <c r="A45" s="36" t="s">
        <v>56</v>
      </c>
      <c r="B45" s="38">
        <v>2011</v>
      </c>
      <c r="C45" s="38" t="s">
        <v>57</v>
      </c>
      <c r="D45" s="92" t="s">
        <v>243</v>
      </c>
      <c r="E45" s="38" t="s">
        <v>59</v>
      </c>
      <c r="F45" s="38" t="s">
        <v>57</v>
      </c>
      <c r="G45" s="90">
        <v>40945</v>
      </c>
      <c r="H45" s="90">
        <v>41333</v>
      </c>
      <c r="I45" s="84"/>
      <c r="J45" s="48">
        <v>40000000</v>
      </c>
      <c r="K45" s="41">
        <f>J45+L45+M45</f>
        <v>40000000</v>
      </c>
      <c r="L45" s="69"/>
      <c r="M45" s="69"/>
      <c r="N45" s="48">
        <v>40000000</v>
      </c>
      <c r="O45" s="48">
        <v>39950959.049999997</v>
      </c>
      <c r="P45" s="48">
        <v>39950959.049999997</v>
      </c>
      <c r="Q45" s="44">
        <f t="shared" si="18"/>
        <v>40000000</v>
      </c>
      <c r="R45" s="44">
        <f t="shared" si="18"/>
        <v>40000000</v>
      </c>
      <c r="S45" s="44">
        <f t="shared" si="11"/>
        <v>40000000</v>
      </c>
      <c r="T45" s="44">
        <f t="shared" si="11"/>
        <v>39950959.049999997</v>
      </c>
      <c r="U45" s="44">
        <f t="shared" si="12"/>
        <v>39950959.049999997</v>
      </c>
      <c r="V45" s="44">
        <f t="shared" si="14"/>
        <v>39950959.049999997</v>
      </c>
      <c r="W45" s="44">
        <f t="shared" si="17"/>
        <v>39950959.049999997</v>
      </c>
      <c r="X45" s="46">
        <v>1</v>
      </c>
      <c r="Y45" s="46">
        <v>1</v>
      </c>
      <c r="Z45" s="38" t="s">
        <v>244</v>
      </c>
      <c r="AA45" s="38" t="s">
        <v>198</v>
      </c>
      <c r="AB45" s="38" t="s">
        <v>199</v>
      </c>
      <c r="AC45" s="38" t="s">
        <v>245</v>
      </c>
      <c r="AD45" s="38" t="s">
        <v>246</v>
      </c>
      <c r="AE45" s="38" t="s">
        <v>247</v>
      </c>
      <c r="AF45" s="48">
        <v>71203.69</v>
      </c>
      <c r="AG45" s="48">
        <v>0</v>
      </c>
      <c r="AH45" s="48">
        <v>49040.95</v>
      </c>
      <c r="AI45" s="38" t="s">
        <v>248</v>
      </c>
      <c r="AJ45" s="50">
        <f t="shared" si="19"/>
        <v>49040.95000000298</v>
      </c>
      <c r="AK45" s="50">
        <f t="shared" si="20"/>
        <v>0</v>
      </c>
      <c r="AL45" s="43"/>
      <c r="AM45" s="43"/>
      <c r="AN45" s="43"/>
      <c r="AO45" s="43"/>
      <c r="AP45" s="51" t="s">
        <v>67</v>
      </c>
      <c r="AQ45" s="51" t="s">
        <v>67</v>
      </c>
      <c r="AR45" s="51" t="s">
        <v>68</v>
      </c>
      <c r="AS45" s="51"/>
      <c r="AT45" s="52" t="s">
        <v>69</v>
      </c>
      <c r="AU45" s="52" t="s">
        <v>69</v>
      </c>
      <c r="AV45" s="51"/>
      <c r="AW45" s="51"/>
      <c r="AX45" s="51"/>
    </row>
    <row r="46" spans="1:50" s="53" customFormat="1" ht="60" hidden="1" customHeight="1" x14ac:dyDescent="0.25">
      <c r="A46" s="36" t="s">
        <v>56</v>
      </c>
      <c r="B46" s="38">
        <v>2011</v>
      </c>
      <c r="C46" s="38" t="s">
        <v>57</v>
      </c>
      <c r="D46" s="92" t="s">
        <v>249</v>
      </c>
      <c r="E46" s="38" t="s">
        <v>59</v>
      </c>
      <c r="F46" s="38" t="s">
        <v>57</v>
      </c>
      <c r="G46" s="90">
        <v>40945</v>
      </c>
      <c r="H46" s="90">
        <v>41678</v>
      </c>
      <c r="I46" s="84"/>
      <c r="J46" s="48">
        <v>46000000</v>
      </c>
      <c r="K46" s="41">
        <f>J46+L46+M46</f>
        <v>46000000</v>
      </c>
      <c r="L46" s="69"/>
      <c r="M46" s="69"/>
      <c r="N46" s="48">
        <v>46000000</v>
      </c>
      <c r="O46" s="48">
        <v>46000000</v>
      </c>
      <c r="P46" s="48">
        <v>46000000</v>
      </c>
      <c r="Q46" s="44">
        <f t="shared" si="18"/>
        <v>46000000</v>
      </c>
      <c r="R46" s="44">
        <f t="shared" si="18"/>
        <v>46000000</v>
      </c>
      <c r="S46" s="44">
        <f t="shared" si="11"/>
        <v>46000000</v>
      </c>
      <c r="T46" s="44">
        <f t="shared" si="11"/>
        <v>46000000</v>
      </c>
      <c r="U46" s="44">
        <f t="shared" si="12"/>
        <v>46000000</v>
      </c>
      <c r="V46" s="44">
        <f t="shared" si="14"/>
        <v>46000000</v>
      </c>
      <c r="W46" s="44">
        <f t="shared" si="17"/>
        <v>46000000</v>
      </c>
      <c r="X46" s="46">
        <v>1</v>
      </c>
      <c r="Y46" s="46">
        <v>1</v>
      </c>
      <c r="Z46" s="38" t="s">
        <v>250</v>
      </c>
      <c r="AA46" s="38" t="s">
        <v>198</v>
      </c>
      <c r="AB46" s="38" t="s">
        <v>199</v>
      </c>
      <c r="AC46" s="38" t="s">
        <v>251</v>
      </c>
      <c r="AD46" s="38" t="s">
        <v>252</v>
      </c>
      <c r="AE46" s="38" t="s">
        <v>253</v>
      </c>
      <c r="AF46" s="48">
        <v>65428.72</v>
      </c>
      <c r="AG46" s="48">
        <v>0</v>
      </c>
      <c r="AH46" s="48">
        <v>86242.52</v>
      </c>
      <c r="AI46" s="38" t="s">
        <v>248</v>
      </c>
      <c r="AJ46" s="50">
        <f t="shared" si="19"/>
        <v>0</v>
      </c>
      <c r="AK46" s="50">
        <f t="shared" si="20"/>
        <v>0</v>
      </c>
      <c r="AL46" s="43"/>
      <c r="AM46" s="43"/>
      <c r="AN46" s="43"/>
      <c r="AO46" s="43"/>
      <c r="AP46" s="51" t="s">
        <v>67</v>
      </c>
      <c r="AQ46" s="51" t="s">
        <v>67</v>
      </c>
      <c r="AR46" s="51" t="s">
        <v>68</v>
      </c>
      <c r="AS46" s="51"/>
      <c r="AT46" s="52" t="s">
        <v>69</v>
      </c>
      <c r="AU46" s="52" t="s">
        <v>69</v>
      </c>
      <c r="AV46" s="51"/>
      <c r="AW46" s="51"/>
      <c r="AX46" s="51"/>
    </row>
    <row r="47" spans="1:50" s="53" customFormat="1" ht="48" hidden="1" customHeight="1" x14ac:dyDescent="0.25">
      <c r="A47" s="36" t="s">
        <v>56</v>
      </c>
      <c r="B47" s="38">
        <v>2011</v>
      </c>
      <c r="C47" s="38" t="s">
        <v>87</v>
      </c>
      <c r="D47" s="92" t="s">
        <v>254</v>
      </c>
      <c r="E47" s="38" t="s">
        <v>59</v>
      </c>
      <c r="F47" s="38" t="s">
        <v>87</v>
      </c>
      <c r="G47" s="90">
        <v>40999</v>
      </c>
      <c r="H47" s="90">
        <v>41148</v>
      </c>
      <c r="I47" s="84"/>
      <c r="J47" s="48">
        <v>190000000</v>
      </c>
      <c r="K47" s="41">
        <v>120000000</v>
      </c>
      <c r="L47" s="69"/>
      <c r="M47" s="69"/>
      <c r="N47" s="48">
        <v>120000000</v>
      </c>
      <c r="O47" s="48">
        <v>120000000</v>
      </c>
      <c r="P47" s="48">
        <v>107820599.93000001</v>
      </c>
      <c r="Q47" s="44">
        <f t="shared" si="18"/>
        <v>190000000</v>
      </c>
      <c r="R47" s="44">
        <v>120000000</v>
      </c>
      <c r="S47" s="44">
        <f t="shared" si="11"/>
        <v>120000000</v>
      </c>
      <c r="T47" s="44">
        <f t="shared" si="11"/>
        <v>120000000</v>
      </c>
      <c r="U47" s="44">
        <f t="shared" si="12"/>
        <v>107820599.93000001</v>
      </c>
      <c r="V47" s="44">
        <f t="shared" si="14"/>
        <v>107820599.93000001</v>
      </c>
      <c r="W47" s="44">
        <f t="shared" si="17"/>
        <v>107820599.93000001</v>
      </c>
      <c r="X47" s="46">
        <v>1</v>
      </c>
      <c r="Y47" s="46">
        <v>0.95899999999999996</v>
      </c>
      <c r="Z47" s="38" t="s">
        <v>255</v>
      </c>
      <c r="AA47" s="38" t="s">
        <v>93</v>
      </c>
      <c r="AB47" s="38" t="s">
        <v>117</v>
      </c>
      <c r="AC47" s="38" t="s">
        <v>256</v>
      </c>
      <c r="AD47" s="38" t="s">
        <v>257</v>
      </c>
      <c r="AE47" s="38" t="s">
        <v>258</v>
      </c>
      <c r="AF47" s="48">
        <v>102.51</v>
      </c>
      <c r="AG47" s="48"/>
      <c r="AH47" s="48">
        <v>12300802.640000001</v>
      </c>
      <c r="AI47" s="38"/>
      <c r="AJ47" s="50">
        <f t="shared" si="19"/>
        <v>0</v>
      </c>
      <c r="AK47" s="50">
        <f t="shared" si="20"/>
        <v>12179400.069999993</v>
      </c>
      <c r="AL47" s="43"/>
      <c r="AM47" s="43"/>
      <c r="AN47" s="43">
        <v>12179400.15</v>
      </c>
      <c r="AO47" s="43">
        <v>8285.7800000000007</v>
      </c>
      <c r="AP47" s="51" t="s">
        <v>67</v>
      </c>
      <c r="AQ47" s="51" t="s">
        <v>67</v>
      </c>
      <c r="AR47" s="91" t="s">
        <v>128</v>
      </c>
      <c r="AS47" s="51" t="s">
        <v>108</v>
      </c>
      <c r="AT47" s="51"/>
      <c r="AU47" s="51"/>
      <c r="AV47" s="51"/>
      <c r="AW47" s="51"/>
      <c r="AX47" s="51"/>
    </row>
    <row r="48" spans="1:50" s="53" customFormat="1" ht="50.25" hidden="1" customHeight="1" x14ac:dyDescent="0.25">
      <c r="A48" s="36" t="s">
        <v>56</v>
      </c>
      <c r="B48" s="38">
        <v>2011</v>
      </c>
      <c r="C48" s="38" t="s">
        <v>106</v>
      </c>
      <c r="D48" s="92" t="s">
        <v>259</v>
      </c>
      <c r="E48" s="38" t="s">
        <v>89</v>
      </c>
      <c r="F48" s="38" t="s">
        <v>216</v>
      </c>
      <c r="G48" s="90">
        <v>40995</v>
      </c>
      <c r="H48" s="90">
        <v>41575</v>
      </c>
      <c r="I48" s="84"/>
      <c r="J48" s="48">
        <v>4000000</v>
      </c>
      <c r="K48" s="41">
        <f>J48+L48+M48</f>
        <v>4000000</v>
      </c>
      <c r="L48" s="69"/>
      <c r="M48" s="69"/>
      <c r="N48" s="48">
        <v>4000000</v>
      </c>
      <c r="O48" s="48">
        <v>3994400</v>
      </c>
      <c r="P48" s="48">
        <v>3994400</v>
      </c>
      <c r="Q48" s="44">
        <f t="shared" si="18"/>
        <v>4000000</v>
      </c>
      <c r="R48" s="44">
        <f t="shared" si="18"/>
        <v>4000000</v>
      </c>
      <c r="S48" s="44">
        <f t="shared" si="11"/>
        <v>4000000</v>
      </c>
      <c r="T48" s="44">
        <f t="shared" si="11"/>
        <v>3994400</v>
      </c>
      <c r="U48" s="44">
        <f t="shared" si="12"/>
        <v>3994400</v>
      </c>
      <c r="V48" s="44">
        <f t="shared" si="14"/>
        <v>3994400</v>
      </c>
      <c r="W48" s="44">
        <f t="shared" si="17"/>
        <v>3994400</v>
      </c>
      <c r="X48" s="46">
        <v>0.99860000000000004</v>
      </c>
      <c r="Y48" s="46">
        <v>1</v>
      </c>
      <c r="Z48" s="38" t="s">
        <v>260</v>
      </c>
      <c r="AA48" s="38" t="s">
        <v>198</v>
      </c>
      <c r="AB48" s="38" t="s">
        <v>108</v>
      </c>
      <c r="AC48" s="38">
        <v>1901637401</v>
      </c>
      <c r="AD48" s="38" t="s">
        <v>261</v>
      </c>
      <c r="AE48" s="38"/>
      <c r="AF48" s="48">
        <v>1.98</v>
      </c>
      <c r="AG48" s="48">
        <v>0</v>
      </c>
      <c r="AH48" s="48">
        <v>23043.59</v>
      </c>
      <c r="AI48" s="38"/>
      <c r="AJ48" s="50">
        <f t="shared" si="19"/>
        <v>5600</v>
      </c>
      <c r="AK48" s="50">
        <f t="shared" si="20"/>
        <v>0</v>
      </c>
      <c r="AL48" s="43"/>
      <c r="AM48" s="43"/>
      <c r="AN48" s="43"/>
      <c r="AO48" s="43"/>
      <c r="AP48" s="51" t="s">
        <v>67</v>
      </c>
      <c r="AQ48" s="51" t="s">
        <v>67</v>
      </c>
      <c r="AR48" s="51" t="s">
        <v>68</v>
      </c>
      <c r="AS48" s="51"/>
      <c r="AT48" s="51" t="s">
        <v>69</v>
      </c>
      <c r="AU48" s="51" t="s">
        <v>69</v>
      </c>
      <c r="AV48" s="51"/>
      <c r="AW48" s="51"/>
      <c r="AX48" s="51"/>
    </row>
    <row r="49" spans="1:50" s="53" customFormat="1" ht="60" hidden="1" customHeight="1" x14ac:dyDescent="0.25">
      <c r="A49" s="36" t="s">
        <v>56</v>
      </c>
      <c r="B49" s="38">
        <v>2012</v>
      </c>
      <c r="C49" s="38" t="s">
        <v>165</v>
      </c>
      <c r="D49" s="92" t="s">
        <v>262</v>
      </c>
      <c r="E49" s="38" t="s">
        <v>59</v>
      </c>
      <c r="F49" s="38" t="s">
        <v>80</v>
      </c>
      <c r="G49" s="90">
        <v>40848</v>
      </c>
      <c r="H49" s="90">
        <v>41122</v>
      </c>
      <c r="I49" s="84"/>
      <c r="J49" s="48">
        <v>3621527.3</v>
      </c>
      <c r="K49" s="48">
        <v>3621527.3</v>
      </c>
      <c r="L49" s="69"/>
      <c r="M49" s="69"/>
      <c r="N49" s="48">
        <v>3621527.3</v>
      </c>
      <c r="O49" s="48">
        <v>3621554</v>
      </c>
      <c r="P49" s="48">
        <v>3621553.94</v>
      </c>
      <c r="Q49" s="44">
        <f t="shared" si="18"/>
        <v>3621527.3</v>
      </c>
      <c r="R49" s="44">
        <f t="shared" si="18"/>
        <v>3621527.3</v>
      </c>
      <c r="S49" s="44">
        <f t="shared" si="11"/>
        <v>3621527.3</v>
      </c>
      <c r="T49" s="44">
        <f t="shared" si="11"/>
        <v>3621554</v>
      </c>
      <c r="U49" s="44">
        <f t="shared" si="12"/>
        <v>3621553.94</v>
      </c>
      <c r="V49" s="44">
        <f t="shared" si="14"/>
        <v>3621553.94</v>
      </c>
      <c r="W49" s="44">
        <f t="shared" si="17"/>
        <v>3621553.94</v>
      </c>
      <c r="X49" s="46">
        <v>1</v>
      </c>
      <c r="Y49" s="46">
        <v>1</v>
      </c>
      <c r="Z49" s="38" t="s">
        <v>263</v>
      </c>
      <c r="AA49" s="38" t="s">
        <v>170</v>
      </c>
      <c r="AB49" s="38" t="s">
        <v>80</v>
      </c>
      <c r="AC49" s="38" t="s">
        <v>233</v>
      </c>
      <c r="AD49" s="38" t="s">
        <v>178</v>
      </c>
      <c r="AE49" s="38" t="s">
        <v>179</v>
      </c>
      <c r="AF49" s="48">
        <v>0</v>
      </c>
      <c r="AG49" s="48">
        <v>26.64</v>
      </c>
      <c r="AH49" s="48">
        <v>0</v>
      </c>
      <c r="AI49" s="38" t="s">
        <v>264</v>
      </c>
      <c r="AJ49" s="50">
        <f t="shared" si="19"/>
        <v>-26.700000000186265</v>
      </c>
      <c r="AK49" s="50">
        <f t="shared" si="20"/>
        <v>6.0000000055879354E-2</v>
      </c>
      <c r="AL49" s="43"/>
      <c r="AM49" s="43"/>
      <c r="AN49" s="43"/>
      <c r="AO49" s="43"/>
      <c r="AP49" s="51" t="s">
        <v>67</v>
      </c>
      <c r="AQ49" s="51" t="s">
        <v>67</v>
      </c>
      <c r="AR49" s="91" t="s">
        <v>265</v>
      </c>
      <c r="AS49" s="51" t="s">
        <v>108</v>
      </c>
      <c r="AT49" s="51"/>
      <c r="AU49" s="51"/>
      <c r="AV49" s="51"/>
      <c r="AW49" s="51"/>
      <c r="AX49" s="51"/>
    </row>
    <row r="50" spans="1:50" s="53" customFormat="1" ht="33.75" hidden="1" customHeight="1" x14ac:dyDescent="0.25">
      <c r="A50" s="36" t="s">
        <v>56</v>
      </c>
      <c r="B50" s="38">
        <v>2012</v>
      </c>
      <c r="C50" s="38" t="s">
        <v>87</v>
      </c>
      <c r="D50" s="92" t="s">
        <v>266</v>
      </c>
      <c r="E50" s="38" t="s">
        <v>59</v>
      </c>
      <c r="F50" s="38" t="s">
        <v>87</v>
      </c>
      <c r="G50" s="90">
        <v>41169</v>
      </c>
      <c r="H50" s="90">
        <v>41483</v>
      </c>
      <c r="I50" s="84"/>
      <c r="J50" s="48">
        <v>60000000</v>
      </c>
      <c r="K50" s="48">
        <v>60000000</v>
      </c>
      <c r="L50" s="69"/>
      <c r="M50" s="69"/>
      <c r="N50" s="48">
        <v>60000000</v>
      </c>
      <c r="O50" s="48">
        <f>57990843.48+1159816.87</f>
        <v>59150660.349999994</v>
      </c>
      <c r="P50" s="48">
        <f>57990843.48+1159816.87</f>
        <v>59150660.349999994</v>
      </c>
      <c r="Q50" s="44">
        <f t="shared" si="18"/>
        <v>60000000</v>
      </c>
      <c r="R50" s="44">
        <f t="shared" si="18"/>
        <v>60000000</v>
      </c>
      <c r="S50" s="44">
        <f t="shared" si="11"/>
        <v>60000000</v>
      </c>
      <c r="T50" s="44">
        <f t="shared" si="11"/>
        <v>59150660.349999994</v>
      </c>
      <c r="U50" s="44">
        <f t="shared" si="12"/>
        <v>59150660.349999994</v>
      </c>
      <c r="V50" s="44">
        <f t="shared" si="14"/>
        <v>59150660.349999994</v>
      </c>
      <c r="W50" s="44">
        <f t="shared" si="17"/>
        <v>59150660.349999994</v>
      </c>
      <c r="X50" s="46">
        <v>1</v>
      </c>
      <c r="Y50" s="46">
        <v>1</v>
      </c>
      <c r="Z50" s="38" t="s">
        <v>267</v>
      </c>
      <c r="AA50" s="38" t="s">
        <v>93</v>
      </c>
      <c r="AB50" s="38" t="s">
        <v>117</v>
      </c>
      <c r="AC50" s="38" t="s">
        <v>126</v>
      </c>
      <c r="AD50" s="38" t="s">
        <v>119</v>
      </c>
      <c r="AE50" s="38" t="s">
        <v>127</v>
      </c>
      <c r="AF50" s="48">
        <v>462.54</v>
      </c>
      <c r="AG50" s="48">
        <v>3334.83</v>
      </c>
      <c r="AH50" s="88"/>
      <c r="AI50" s="38" t="s">
        <v>268</v>
      </c>
      <c r="AJ50" s="50">
        <f t="shared" si="19"/>
        <v>849339.65000000596</v>
      </c>
      <c r="AK50" s="50">
        <f t="shared" si="20"/>
        <v>0</v>
      </c>
      <c r="AL50" s="43"/>
      <c r="AM50" s="43"/>
      <c r="AN50" s="43"/>
      <c r="AO50" s="43"/>
      <c r="AP50" s="51" t="s">
        <v>67</v>
      </c>
      <c r="AQ50" s="51" t="s">
        <v>67</v>
      </c>
      <c r="AR50" s="91" t="s">
        <v>128</v>
      </c>
      <c r="AS50" s="51" t="s">
        <v>108</v>
      </c>
      <c r="AT50" s="51"/>
      <c r="AU50" s="51"/>
      <c r="AV50" s="51"/>
      <c r="AW50" s="51"/>
      <c r="AX50" s="51"/>
    </row>
    <row r="51" spans="1:50" s="53" customFormat="1" ht="60" hidden="1" customHeight="1" x14ac:dyDescent="0.25">
      <c r="A51" s="36" t="s">
        <v>56</v>
      </c>
      <c r="B51" s="38">
        <v>2012</v>
      </c>
      <c r="C51" s="38" t="s">
        <v>70</v>
      </c>
      <c r="D51" s="92" t="s">
        <v>269</v>
      </c>
      <c r="E51" s="38" t="s">
        <v>59</v>
      </c>
      <c r="F51" s="38" t="s">
        <v>70</v>
      </c>
      <c r="G51" s="90">
        <v>41708</v>
      </c>
      <c r="H51" s="90" t="s">
        <v>270</v>
      </c>
      <c r="I51" s="84"/>
      <c r="J51" s="48">
        <v>20000000</v>
      </c>
      <c r="K51" s="48">
        <v>20000000</v>
      </c>
      <c r="L51" s="69"/>
      <c r="M51" s="69"/>
      <c r="N51" s="48">
        <v>20000000</v>
      </c>
      <c r="O51" s="48">
        <v>17297153.489999998</v>
      </c>
      <c r="P51" s="48">
        <v>17150196.379999999</v>
      </c>
      <c r="Q51" s="44">
        <f t="shared" si="18"/>
        <v>20000000</v>
      </c>
      <c r="R51" s="44">
        <f t="shared" si="18"/>
        <v>20000000</v>
      </c>
      <c r="S51" s="44">
        <f t="shared" si="11"/>
        <v>20000000</v>
      </c>
      <c r="T51" s="44">
        <f t="shared" si="11"/>
        <v>17297153.489999998</v>
      </c>
      <c r="U51" s="44">
        <f t="shared" si="12"/>
        <v>17150196.379999999</v>
      </c>
      <c r="V51" s="44">
        <f t="shared" si="14"/>
        <v>17150196.379999999</v>
      </c>
      <c r="W51" s="44">
        <f t="shared" si="17"/>
        <v>17150196.379999999</v>
      </c>
      <c r="X51" s="46">
        <v>0.98</v>
      </c>
      <c r="Y51" s="46">
        <v>0.73050000000000004</v>
      </c>
      <c r="Z51" s="38" t="s">
        <v>271</v>
      </c>
      <c r="AA51" s="38" t="s">
        <v>240</v>
      </c>
      <c r="AB51" s="38" t="s">
        <v>143</v>
      </c>
      <c r="AC51" s="38" t="s">
        <v>185</v>
      </c>
      <c r="AD51" s="38" t="s">
        <v>145</v>
      </c>
      <c r="AE51" s="38" t="s">
        <v>241</v>
      </c>
      <c r="AF51" s="48">
        <v>64.3</v>
      </c>
      <c r="AG51" s="48"/>
      <c r="AH51" s="48">
        <v>6738239.6500000004</v>
      </c>
      <c r="AI51" s="38" t="s">
        <v>272</v>
      </c>
      <c r="AJ51" s="50">
        <f t="shared" si="19"/>
        <v>2702846.5100000016</v>
      </c>
      <c r="AK51" s="50">
        <f t="shared" si="20"/>
        <v>146957.1099999994</v>
      </c>
      <c r="AL51" s="43"/>
      <c r="AM51" s="43"/>
      <c r="AN51" s="43"/>
      <c r="AO51" s="43"/>
      <c r="AP51" s="51" t="s">
        <v>273</v>
      </c>
      <c r="AQ51" s="51" t="s">
        <v>273</v>
      </c>
      <c r="AR51" s="91" t="s">
        <v>128</v>
      </c>
      <c r="AS51" s="51" t="s">
        <v>108</v>
      </c>
      <c r="AT51" s="51"/>
      <c r="AU51" s="51"/>
      <c r="AV51" s="51"/>
      <c r="AW51" s="51"/>
      <c r="AX51" s="51"/>
    </row>
    <row r="52" spans="1:50" s="53" customFormat="1" ht="37.5" hidden="1" customHeight="1" x14ac:dyDescent="0.25">
      <c r="A52" s="36" t="s">
        <v>56</v>
      </c>
      <c r="B52" s="38">
        <v>2012</v>
      </c>
      <c r="C52" s="38" t="s">
        <v>167</v>
      </c>
      <c r="D52" s="92" t="s">
        <v>274</v>
      </c>
      <c r="E52" s="38" t="s">
        <v>59</v>
      </c>
      <c r="F52" s="38" t="s">
        <v>167</v>
      </c>
      <c r="G52" s="90">
        <v>41327</v>
      </c>
      <c r="H52" s="90">
        <v>41543</v>
      </c>
      <c r="I52" s="84"/>
      <c r="J52" s="48">
        <v>6000000</v>
      </c>
      <c r="K52" s="48">
        <v>6000000</v>
      </c>
      <c r="L52" s="69"/>
      <c r="M52" s="69"/>
      <c r="N52" s="48">
        <v>6000000</v>
      </c>
      <c r="O52" s="48">
        <f>1483528.38+4491099.74</f>
        <v>5974628.1200000001</v>
      </c>
      <c r="P52" s="48">
        <f>1483528.38+3491099.73</f>
        <v>4974628.1099999994</v>
      </c>
      <c r="Q52" s="44">
        <f t="shared" si="18"/>
        <v>6000000</v>
      </c>
      <c r="R52" s="44">
        <f t="shared" si="18"/>
        <v>6000000</v>
      </c>
      <c r="S52" s="44">
        <f t="shared" si="11"/>
        <v>6000000</v>
      </c>
      <c r="T52" s="44">
        <f t="shared" si="11"/>
        <v>5974628.1200000001</v>
      </c>
      <c r="U52" s="44">
        <f t="shared" si="12"/>
        <v>4974628.1099999994</v>
      </c>
      <c r="V52" s="44">
        <f t="shared" si="14"/>
        <v>4974628.1099999994</v>
      </c>
      <c r="W52" s="44">
        <f t="shared" si="17"/>
        <v>4974628.1099999994</v>
      </c>
      <c r="X52" s="46">
        <v>1</v>
      </c>
      <c r="Y52" s="46">
        <v>0.97</v>
      </c>
      <c r="Z52" s="38" t="s">
        <v>275</v>
      </c>
      <c r="AA52" s="38" t="s">
        <v>170</v>
      </c>
      <c r="AB52" s="38" t="s">
        <v>171</v>
      </c>
      <c r="AC52" s="38">
        <v>7824885</v>
      </c>
      <c r="AD52" s="38" t="s">
        <v>172</v>
      </c>
      <c r="AE52" s="38" t="s">
        <v>228</v>
      </c>
      <c r="AF52" s="48">
        <v>27.19</v>
      </c>
      <c r="AG52" s="48">
        <v>0</v>
      </c>
      <c r="AH52" s="48">
        <v>3262408.3499999992</v>
      </c>
      <c r="AI52" s="38" t="s">
        <v>229</v>
      </c>
      <c r="AJ52" s="50">
        <f t="shared" si="19"/>
        <v>25371.879999999888</v>
      </c>
      <c r="AK52" s="50">
        <f t="shared" si="20"/>
        <v>1000000.0100000007</v>
      </c>
      <c r="AL52" s="43"/>
      <c r="AM52" s="43"/>
      <c r="AN52" s="43"/>
      <c r="AO52" s="43"/>
      <c r="AP52" s="51" t="s">
        <v>67</v>
      </c>
      <c r="AQ52" s="51" t="s">
        <v>67</v>
      </c>
      <c r="AR52" s="91" t="s">
        <v>128</v>
      </c>
      <c r="AS52" s="51" t="s">
        <v>108</v>
      </c>
      <c r="AT52" s="51"/>
      <c r="AU52" s="51"/>
      <c r="AV52" s="51"/>
      <c r="AW52" s="51"/>
      <c r="AX52" s="51"/>
    </row>
    <row r="53" spans="1:50" s="53" customFormat="1" ht="28.5" hidden="1" customHeight="1" x14ac:dyDescent="0.25">
      <c r="A53" s="36" t="s">
        <v>56</v>
      </c>
      <c r="B53" s="38">
        <v>2012</v>
      </c>
      <c r="C53" s="38" t="s">
        <v>167</v>
      </c>
      <c r="D53" s="92" t="s">
        <v>276</v>
      </c>
      <c r="E53" s="38" t="s">
        <v>59</v>
      </c>
      <c r="F53" s="38" t="s">
        <v>167</v>
      </c>
      <c r="G53" s="90">
        <v>41372</v>
      </c>
      <c r="H53" s="90">
        <v>41461</v>
      </c>
      <c r="I53" s="84"/>
      <c r="J53" s="48">
        <v>4000000</v>
      </c>
      <c r="K53" s="48">
        <v>4000000</v>
      </c>
      <c r="L53" s="69"/>
      <c r="M53" s="69"/>
      <c r="N53" s="48">
        <v>4000000</v>
      </c>
      <c r="O53" s="48">
        <v>3958936</v>
      </c>
      <c r="P53" s="48">
        <v>3958936</v>
      </c>
      <c r="Q53" s="44">
        <f t="shared" si="18"/>
        <v>4000000</v>
      </c>
      <c r="R53" s="44">
        <f t="shared" si="18"/>
        <v>4000000</v>
      </c>
      <c r="S53" s="44">
        <f t="shared" ref="S53:T63" si="21">N53</f>
        <v>4000000</v>
      </c>
      <c r="T53" s="44">
        <f t="shared" si="21"/>
        <v>3958936</v>
      </c>
      <c r="U53" s="44">
        <f t="shared" si="12"/>
        <v>3958936</v>
      </c>
      <c r="V53" s="44">
        <f t="shared" si="14"/>
        <v>3958936</v>
      </c>
      <c r="W53" s="44">
        <f t="shared" si="17"/>
        <v>3958936</v>
      </c>
      <c r="X53" s="46">
        <v>1</v>
      </c>
      <c r="Y53" s="46">
        <v>1</v>
      </c>
      <c r="Z53" s="38" t="s">
        <v>277</v>
      </c>
      <c r="AA53" s="38" t="s">
        <v>170</v>
      </c>
      <c r="AB53" s="38" t="s">
        <v>171</v>
      </c>
      <c r="AC53" s="38" t="s">
        <v>278</v>
      </c>
      <c r="AD53" s="38" t="s">
        <v>279</v>
      </c>
      <c r="AE53" s="38" t="s">
        <v>280</v>
      </c>
      <c r="AF53" s="48">
        <v>597.35</v>
      </c>
      <c r="AG53" s="48">
        <v>0</v>
      </c>
      <c r="AH53" s="48">
        <v>39941.949999999997</v>
      </c>
      <c r="AI53" s="38" t="s">
        <v>281</v>
      </c>
      <c r="AJ53" s="50">
        <f t="shared" si="19"/>
        <v>41064</v>
      </c>
      <c r="AK53" s="50">
        <f t="shared" si="20"/>
        <v>0</v>
      </c>
      <c r="AL53" s="43"/>
      <c r="AM53" s="43"/>
      <c r="AN53" s="43"/>
      <c r="AO53" s="43"/>
      <c r="AP53" s="51" t="s">
        <v>67</v>
      </c>
      <c r="AQ53" s="51" t="s">
        <v>67</v>
      </c>
      <c r="AR53" s="51" t="s">
        <v>68</v>
      </c>
      <c r="AS53" s="51"/>
      <c r="AT53" s="51" t="s">
        <v>69</v>
      </c>
      <c r="AU53" s="51"/>
      <c r="AV53" s="51"/>
      <c r="AW53" s="51"/>
      <c r="AX53" s="51"/>
    </row>
    <row r="54" spans="1:50" s="53" customFormat="1" ht="75" hidden="1" customHeight="1" x14ac:dyDescent="0.25">
      <c r="A54" s="36" t="s">
        <v>56</v>
      </c>
      <c r="B54" s="38">
        <v>2012</v>
      </c>
      <c r="C54" s="38" t="s">
        <v>57</v>
      </c>
      <c r="D54" s="92" t="s">
        <v>282</v>
      </c>
      <c r="E54" s="38" t="s">
        <v>59</v>
      </c>
      <c r="F54" s="38" t="s">
        <v>57</v>
      </c>
      <c r="G54" s="105">
        <v>41316</v>
      </c>
      <c r="H54" s="105">
        <v>41496</v>
      </c>
      <c r="I54" s="84"/>
      <c r="J54" s="48">
        <v>52000000</v>
      </c>
      <c r="K54" s="48">
        <v>52000000</v>
      </c>
      <c r="L54" s="69"/>
      <c r="M54" s="69"/>
      <c r="N54" s="48">
        <v>52000000</v>
      </c>
      <c r="O54" s="48">
        <v>52000000</v>
      </c>
      <c r="P54" s="48">
        <v>51907033.200000003</v>
      </c>
      <c r="Q54" s="44">
        <f t="shared" si="18"/>
        <v>52000000</v>
      </c>
      <c r="R54" s="44">
        <f t="shared" si="18"/>
        <v>52000000</v>
      </c>
      <c r="S54" s="44">
        <f t="shared" si="21"/>
        <v>52000000</v>
      </c>
      <c r="T54" s="44">
        <f t="shared" si="21"/>
        <v>52000000</v>
      </c>
      <c r="U54" s="44">
        <f t="shared" si="12"/>
        <v>51907033.200000003</v>
      </c>
      <c r="V54" s="44">
        <f t="shared" si="14"/>
        <v>51907033.200000003</v>
      </c>
      <c r="W54" s="44">
        <f t="shared" si="17"/>
        <v>51907033.200000003</v>
      </c>
      <c r="X54" s="46">
        <v>1</v>
      </c>
      <c r="Y54" s="46">
        <v>1</v>
      </c>
      <c r="Z54" s="38" t="s">
        <v>283</v>
      </c>
      <c r="AA54" s="38" t="s">
        <v>61</v>
      </c>
      <c r="AB54" s="38" t="s">
        <v>199</v>
      </c>
      <c r="AC54" s="38" t="s">
        <v>245</v>
      </c>
      <c r="AD54" s="38" t="s">
        <v>246</v>
      </c>
      <c r="AE54" s="38" t="s">
        <v>247</v>
      </c>
      <c r="AF54" s="48">
        <v>957424.65999999992</v>
      </c>
      <c r="AG54" s="48">
        <v>774296</v>
      </c>
      <c r="AH54" s="48">
        <v>92966.8</v>
      </c>
      <c r="AI54" s="38" t="s">
        <v>248</v>
      </c>
      <c r="AJ54" s="50">
        <f t="shared" si="19"/>
        <v>0</v>
      </c>
      <c r="AK54" s="50">
        <f t="shared" si="20"/>
        <v>92966.79999999702</v>
      </c>
      <c r="AL54" s="43"/>
      <c r="AM54" s="43"/>
      <c r="AN54" s="43"/>
      <c r="AO54" s="43"/>
      <c r="AP54" s="51" t="s">
        <v>67</v>
      </c>
      <c r="AQ54" s="51" t="s">
        <v>67</v>
      </c>
      <c r="AR54" s="51" t="s">
        <v>68</v>
      </c>
      <c r="AS54" s="51"/>
      <c r="AT54" s="52" t="s">
        <v>69</v>
      </c>
      <c r="AU54" s="52" t="s">
        <v>69</v>
      </c>
      <c r="AV54" s="51"/>
      <c r="AW54" s="51"/>
      <c r="AX54" s="51"/>
    </row>
    <row r="55" spans="1:50" s="53" customFormat="1" ht="73.5" hidden="1" customHeight="1" x14ac:dyDescent="0.25">
      <c r="A55" s="36" t="s">
        <v>56</v>
      </c>
      <c r="B55" s="38">
        <v>2012</v>
      </c>
      <c r="C55" s="38" t="s">
        <v>57</v>
      </c>
      <c r="D55" s="92" t="s">
        <v>284</v>
      </c>
      <c r="E55" s="38" t="s">
        <v>59</v>
      </c>
      <c r="F55" s="38" t="s">
        <v>57</v>
      </c>
      <c r="G55" s="90">
        <v>41316</v>
      </c>
      <c r="H55" s="90">
        <v>41678</v>
      </c>
      <c r="I55" s="84"/>
      <c r="J55" s="48">
        <v>33000000</v>
      </c>
      <c r="K55" s="48">
        <v>33000000</v>
      </c>
      <c r="L55" s="69"/>
      <c r="M55" s="69"/>
      <c r="N55" s="48">
        <v>33000000</v>
      </c>
      <c r="O55" s="48">
        <v>33000000</v>
      </c>
      <c r="P55" s="48">
        <v>33000000</v>
      </c>
      <c r="Q55" s="44">
        <f t="shared" si="18"/>
        <v>33000000</v>
      </c>
      <c r="R55" s="44">
        <f t="shared" si="18"/>
        <v>33000000</v>
      </c>
      <c r="S55" s="44">
        <f t="shared" si="21"/>
        <v>33000000</v>
      </c>
      <c r="T55" s="44">
        <f t="shared" si="21"/>
        <v>33000000</v>
      </c>
      <c r="U55" s="44">
        <f t="shared" si="12"/>
        <v>33000000</v>
      </c>
      <c r="V55" s="44">
        <f t="shared" si="14"/>
        <v>33000000</v>
      </c>
      <c r="W55" s="44">
        <f t="shared" si="17"/>
        <v>33000000</v>
      </c>
      <c r="X55" s="46">
        <v>1</v>
      </c>
      <c r="Y55" s="46">
        <v>1</v>
      </c>
      <c r="Z55" s="38" t="s">
        <v>285</v>
      </c>
      <c r="AA55" s="38" t="s">
        <v>61</v>
      </c>
      <c r="AB55" s="38" t="s">
        <v>199</v>
      </c>
      <c r="AC55" s="38" t="s">
        <v>251</v>
      </c>
      <c r="AD55" s="38" t="s">
        <v>252</v>
      </c>
      <c r="AE55" s="38" t="s">
        <v>253</v>
      </c>
      <c r="AF55" s="48">
        <v>189461.2</v>
      </c>
      <c r="AG55" s="48">
        <v>195631.68</v>
      </c>
      <c r="AH55" s="48">
        <v>0</v>
      </c>
      <c r="AI55" s="38" t="s">
        <v>248</v>
      </c>
      <c r="AJ55" s="50">
        <f t="shared" si="19"/>
        <v>0</v>
      </c>
      <c r="AK55" s="50">
        <f t="shared" si="20"/>
        <v>0</v>
      </c>
      <c r="AL55" s="43"/>
      <c r="AM55" s="43"/>
      <c r="AN55" s="43"/>
      <c r="AO55" s="43"/>
      <c r="AP55" s="51" t="s">
        <v>67</v>
      </c>
      <c r="AQ55" s="51" t="s">
        <v>67</v>
      </c>
      <c r="AR55" s="51" t="s">
        <v>68</v>
      </c>
      <c r="AS55" s="51"/>
      <c r="AT55" s="52" t="s">
        <v>69</v>
      </c>
      <c r="AU55" s="52" t="s">
        <v>69</v>
      </c>
      <c r="AV55" s="51"/>
      <c r="AW55" s="51"/>
      <c r="AX55" s="51"/>
    </row>
    <row r="56" spans="1:50" s="53" customFormat="1" ht="56.25" hidden="1" customHeight="1" x14ac:dyDescent="0.25">
      <c r="A56" s="54" t="s">
        <v>56</v>
      </c>
      <c r="B56" s="55">
        <v>2012</v>
      </c>
      <c r="C56" s="55" t="s">
        <v>87</v>
      </c>
      <c r="D56" s="101" t="s">
        <v>286</v>
      </c>
      <c r="E56" s="55" t="s">
        <v>59</v>
      </c>
      <c r="F56" s="38" t="s">
        <v>287</v>
      </c>
      <c r="G56" s="90">
        <v>41401</v>
      </c>
      <c r="H56" s="90">
        <v>41746</v>
      </c>
      <c r="I56" s="84"/>
      <c r="J56" s="48">
        <v>151378472.69999999</v>
      </c>
      <c r="K56" s="48">
        <f>K57+K58</f>
        <v>151378472.70000002</v>
      </c>
      <c r="L56" s="69"/>
      <c r="M56" s="69"/>
      <c r="N56" s="48">
        <v>151378472.69999999</v>
      </c>
      <c r="O56" s="48">
        <v>146686759.13</v>
      </c>
      <c r="P56" s="48">
        <f>92138313.67+7924376</f>
        <v>100062689.67</v>
      </c>
      <c r="Q56" s="44">
        <f t="shared" si="18"/>
        <v>151378472.69999999</v>
      </c>
      <c r="R56" s="44">
        <f t="shared" si="18"/>
        <v>151378472.70000002</v>
      </c>
      <c r="S56" s="44">
        <f t="shared" si="21"/>
        <v>151378472.69999999</v>
      </c>
      <c r="T56" s="44">
        <f t="shared" si="21"/>
        <v>146686759.13</v>
      </c>
      <c r="U56" s="44">
        <f t="shared" si="12"/>
        <v>100062689.67</v>
      </c>
      <c r="V56" s="44">
        <f>P56</f>
        <v>100062689.67</v>
      </c>
      <c r="W56" s="44">
        <f t="shared" si="17"/>
        <v>100062689.67</v>
      </c>
      <c r="X56" s="46">
        <v>1</v>
      </c>
      <c r="Y56" s="46">
        <v>0.95</v>
      </c>
      <c r="Z56" s="38" t="s">
        <v>288</v>
      </c>
      <c r="AA56" s="38" t="s">
        <v>93</v>
      </c>
      <c r="AB56" s="38" t="s">
        <v>117</v>
      </c>
      <c r="AC56" s="38" t="s">
        <v>289</v>
      </c>
      <c r="AD56" s="38" t="s">
        <v>257</v>
      </c>
      <c r="AE56" s="38" t="s">
        <v>290</v>
      </c>
      <c r="AF56" s="48">
        <v>1799.35</v>
      </c>
      <c r="AG56" s="48">
        <v>0</v>
      </c>
      <c r="AH56" s="48">
        <v>4874897.12</v>
      </c>
      <c r="AI56" s="38" t="s">
        <v>291</v>
      </c>
      <c r="AJ56" s="50">
        <f t="shared" si="19"/>
        <v>4691713.5700000226</v>
      </c>
      <c r="AK56" s="50">
        <f t="shared" si="20"/>
        <v>46624069.459999993</v>
      </c>
      <c r="AL56" s="43"/>
      <c r="AM56" s="43"/>
      <c r="AN56" s="43">
        <f>4691713.57</f>
        <v>4691713.57</v>
      </c>
      <c r="AO56" s="43">
        <v>183267.51</v>
      </c>
      <c r="AP56" s="51" t="s">
        <v>273</v>
      </c>
      <c r="AQ56" s="51" t="s">
        <v>273</v>
      </c>
      <c r="AR56" s="91" t="s">
        <v>128</v>
      </c>
      <c r="AS56" s="51" t="s">
        <v>108</v>
      </c>
      <c r="AT56" s="51"/>
      <c r="AU56" s="51"/>
      <c r="AV56" s="51"/>
      <c r="AW56" s="51"/>
      <c r="AX56" s="51"/>
    </row>
    <row r="57" spans="1:50" s="53" customFormat="1" ht="56.25" hidden="1" customHeight="1" x14ac:dyDescent="0.25">
      <c r="A57" s="54"/>
      <c r="B57" s="106"/>
      <c r="C57" s="55"/>
      <c r="D57" s="101"/>
      <c r="E57" s="55"/>
      <c r="F57" s="38" t="s">
        <v>87</v>
      </c>
      <c r="G57" s="90"/>
      <c r="H57" s="90"/>
      <c r="I57" s="84"/>
      <c r="J57" s="48"/>
      <c r="K57" s="48">
        <f>65378472.7+31451554.54</f>
        <v>96830027.24000001</v>
      </c>
      <c r="L57" s="69"/>
      <c r="M57" s="69"/>
      <c r="N57" s="48">
        <f>65378472.7+31451554.54</f>
        <v>96830027.24000001</v>
      </c>
      <c r="O57" s="48">
        <f>50095412.25+10610085.51+31451554.54</f>
        <v>92157052.299999997</v>
      </c>
      <c r="P57" s="48">
        <f>50095412.25+10591346.88+31451554.54</f>
        <v>92138313.670000002</v>
      </c>
      <c r="Q57" s="44">
        <f t="shared" si="18"/>
        <v>0</v>
      </c>
      <c r="R57" s="44">
        <f t="shared" si="18"/>
        <v>96830027.24000001</v>
      </c>
      <c r="S57" s="44">
        <f t="shared" si="21"/>
        <v>96830027.24000001</v>
      </c>
      <c r="T57" s="44">
        <f t="shared" si="21"/>
        <v>92157052.299999997</v>
      </c>
      <c r="U57" s="44">
        <f t="shared" si="12"/>
        <v>92138313.670000002</v>
      </c>
      <c r="V57" s="44">
        <f>P57</f>
        <v>92138313.670000002</v>
      </c>
      <c r="W57" s="44">
        <f t="shared" si="17"/>
        <v>92138313.670000002</v>
      </c>
      <c r="X57" s="107">
        <v>0.99939999999999996</v>
      </c>
      <c r="Y57" s="107">
        <f>P57/O57</f>
        <v>0.99979666634801867</v>
      </c>
      <c r="Z57" s="38"/>
      <c r="AA57" s="38"/>
      <c r="AB57" s="38"/>
      <c r="AC57" s="38"/>
      <c r="AD57" s="38"/>
      <c r="AE57" s="38"/>
      <c r="AF57" s="48"/>
      <c r="AG57" s="48"/>
      <c r="AH57" s="48"/>
      <c r="AI57" s="38"/>
      <c r="AJ57" s="50"/>
      <c r="AK57" s="50"/>
      <c r="AL57" s="43"/>
      <c r="AM57" s="43"/>
      <c r="AN57" s="43"/>
      <c r="AO57" s="43"/>
      <c r="AP57" s="51"/>
      <c r="AQ57" s="51"/>
      <c r="AR57" s="91"/>
      <c r="AS57" s="51"/>
      <c r="AT57" s="51"/>
      <c r="AU57" s="51"/>
      <c r="AV57" s="51"/>
      <c r="AW57" s="51"/>
      <c r="AX57" s="51"/>
    </row>
    <row r="58" spans="1:50" s="53" customFormat="1" ht="57.75" hidden="1" customHeight="1" x14ac:dyDescent="0.25">
      <c r="A58" s="65"/>
      <c r="B58" s="66"/>
      <c r="C58" s="66"/>
      <c r="D58" s="102"/>
      <c r="E58" s="66"/>
      <c r="F58" s="84" t="s">
        <v>90</v>
      </c>
      <c r="G58" s="108"/>
      <c r="H58" s="108"/>
      <c r="I58" s="84"/>
      <c r="J58" s="69"/>
      <c r="K58" s="69">
        <v>54548445.460000001</v>
      </c>
      <c r="L58" s="69"/>
      <c r="M58" s="69"/>
      <c r="N58" s="69">
        <v>54548445.460000001</v>
      </c>
      <c r="O58" s="69">
        <v>54548445.460000001</v>
      </c>
      <c r="P58" s="48">
        <v>19777923.82</v>
      </c>
      <c r="Q58" s="44">
        <f t="shared" si="18"/>
        <v>0</v>
      </c>
      <c r="R58" s="44">
        <f t="shared" si="18"/>
        <v>54548445.460000001</v>
      </c>
      <c r="S58" s="44">
        <f t="shared" si="21"/>
        <v>54548445.460000001</v>
      </c>
      <c r="T58" s="44">
        <f t="shared" si="21"/>
        <v>54548445.460000001</v>
      </c>
      <c r="U58" s="44">
        <f t="shared" si="12"/>
        <v>19777923.82</v>
      </c>
      <c r="V58" s="44">
        <f>P58</f>
        <v>19777923.82</v>
      </c>
      <c r="W58" s="44">
        <f t="shared" si="17"/>
        <v>19777923.82</v>
      </c>
      <c r="X58" s="83">
        <v>0.63</v>
      </c>
      <c r="Y58" s="107">
        <f>P58/O58</f>
        <v>0.36257538877992435</v>
      </c>
      <c r="Z58" s="84"/>
      <c r="AA58" s="84"/>
      <c r="AB58" s="84"/>
      <c r="AC58" s="84"/>
      <c r="AD58" s="84"/>
      <c r="AE58" s="84"/>
      <c r="AF58" s="69"/>
      <c r="AG58" s="69"/>
      <c r="AH58" s="69"/>
      <c r="AI58" s="84" t="s">
        <v>292</v>
      </c>
      <c r="AJ58" s="84"/>
      <c r="AK58" s="84"/>
      <c r="AL58" s="43"/>
      <c r="AM58" s="43"/>
      <c r="AN58" s="43"/>
      <c r="AO58" s="43"/>
      <c r="AP58" s="85"/>
      <c r="AQ58" s="85"/>
      <c r="AR58" s="51"/>
      <c r="AS58" s="51"/>
      <c r="AT58" s="51"/>
      <c r="AU58" s="51"/>
      <c r="AV58" s="51"/>
      <c r="AW58" s="51"/>
      <c r="AX58" s="51"/>
    </row>
    <row r="59" spans="1:50" s="53" customFormat="1" ht="43.5" hidden="1" customHeight="1" x14ac:dyDescent="0.25">
      <c r="A59" s="36" t="s">
        <v>56</v>
      </c>
      <c r="B59" s="38">
        <v>2012</v>
      </c>
      <c r="C59" s="38" t="s">
        <v>106</v>
      </c>
      <c r="D59" s="92" t="s">
        <v>293</v>
      </c>
      <c r="E59" s="38" t="s">
        <v>89</v>
      </c>
      <c r="F59" s="38" t="s">
        <v>216</v>
      </c>
      <c r="G59" s="90">
        <v>41351</v>
      </c>
      <c r="H59" s="90">
        <v>41362</v>
      </c>
      <c r="I59" s="84"/>
      <c r="J59" s="48">
        <v>20000000</v>
      </c>
      <c r="K59" s="48">
        <v>20000000</v>
      </c>
      <c r="L59" s="69"/>
      <c r="M59" s="69"/>
      <c r="N59" s="48">
        <v>20000000</v>
      </c>
      <c r="O59" s="48">
        <v>17164522.34</v>
      </c>
      <c r="P59" s="48">
        <v>16842611.18</v>
      </c>
      <c r="Q59" s="44">
        <f t="shared" si="18"/>
        <v>20000000</v>
      </c>
      <c r="R59" s="44">
        <f t="shared" si="18"/>
        <v>20000000</v>
      </c>
      <c r="S59" s="44">
        <f t="shared" si="21"/>
        <v>20000000</v>
      </c>
      <c r="T59" s="44">
        <f t="shared" si="21"/>
        <v>17164522.34</v>
      </c>
      <c r="U59" s="44">
        <f t="shared" si="12"/>
        <v>16842611.18</v>
      </c>
      <c r="V59" s="44">
        <f t="shared" si="14"/>
        <v>16842611.18</v>
      </c>
      <c r="W59" s="44">
        <f t="shared" si="17"/>
        <v>16842611.18</v>
      </c>
      <c r="X59" s="46">
        <v>0.98</v>
      </c>
      <c r="Y59" s="46">
        <v>0.98</v>
      </c>
      <c r="Z59" s="38" t="s">
        <v>294</v>
      </c>
      <c r="AA59" s="38" t="s">
        <v>61</v>
      </c>
      <c r="AB59" s="38" t="s">
        <v>295</v>
      </c>
      <c r="AC59" s="38" t="s">
        <v>296</v>
      </c>
      <c r="AD59" s="38" t="s">
        <v>297</v>
      </c>
      <c r="AE59" s="38" t="s">
        <v>298</v>
      </c>
      <c r="AF59" s="48">
        <v>3079.13</v>
      </c>
      <c r="AG59" s="48">
        <v>0</v>
      </c>
      <c r="AH59" s="48">
        <v>3582418.76</v>
      </c>
      <c r="AI59" s="38"/>
      <c r="AJ59" s="50">
        <f t="shared" ref="AJ59:AJ76" si="22">K59-O59</f>
        <v>2835477.66</v>
      </c>
      <c r="AK59" s="50">
        <f t="shared" ref="AK59:AK76" si="23">O59-P59</f>
        <v>321911.16000000015</v>
      </c>
      <c r="AL59" s="43"/>
      <c r="AM59" s="43"/>
      <c r="AN59" s="43"/>
      <c r="AO59" s="43"/>
      <c r="AP59" s="51" t="s">
        <v>122</v>
      </c>
      <c r="AQ59" s="51" t="s">
        <v>122</v>
      </c>
      <c r="AR59" s="91" t="s">
        <v>299</v>
      </c>
      <c r="AS59" s="51" t="s">
        <v>300</v>
      </c>
      <c r="AT59" s="51"/>
      <c r="AU59" s="51"/>
      <c r="AV59" s="51"/>
      <c r="AW59" s="51"/>
      <c r="AX59" s="51"/>
    </row>
    <row r="60" spans="1:50" s="53" customFormat="1" ht="46.5" hidden="1" customHeight="1" x14ac:dyDescent="0.25">
      <c r="A60" s="36" t="s">
        <v>56</v>
      </c>
      <c r="B60" s="38">
        <v>2013</v>
      </c>
      <c r="C60" s="38" t="s">
        <v>87</v>
      </c>
      <c r="D60" s="92" t="s">
        <v>303</v>
      </c>
      <c r="E60" s="38" t="s">
        <v>59</v>
      </c>
      <c r="F60" s="38" t="s">
        <v>90</v>
      </c>
      <c r="G60" s="90">
        <v>41708</v>
      </c>
      <c r="H60" s="90">
        <v>41976</v>
      </c>
      <c r="I60" s="84"/>
      <c r="J60" s="48">
        <v>70000000</v>
      </c>
      <c r="K60" s="41">
        <v>70000000</v>
      </c>
      <c r="L60" s="69"/>
      <c r="M60" s="69"/>
      <c r="N60" s="48">
        <v>70000000</v>
      </c>
      <c r="O60" s="41">
        <v>70000000</v>
      </c>
      <c r="P60" s="48">
        <v>69885523.469999999</v>
      </c>
      <c r="Q60" s="44">
        <f>J60</f>
        <v>70000000</v>
      </c>
      <c r="R60" s="44">
        <f t="shared" ref="R60:R61" si="24">K60</f>
        <v>70000000</v>
      </c>
      <c r="S60" s="44">
        <f>N60</f>
        <v>70000000</v>
      </c>
      <c r="T60" s="44">
        <f t="shared" si="21"/>
        <v>70000000</v>
      </c>
      <c r="U60" s="44">
        <f>V60</f>
        <v>69885523.469999999</v>
      </c>
      <c r="V60" s="44">
        <f t="shared" si="14"/>
        <v>69885523.469999999</v>
      </c>
      <c r="W60" s="43">
        <f>V60</f>
        <v>69885523.469999999</v>
      </c>
      <c r="X60" s="46">
        <v>1</v>
      </c>
      <c r="Y60" s="46">
        <f>V60/O60</f>
        <v>0.99836462100000001</v>
      </c>
      <c r="Z60" s="38" t="s">
        <v>304</v>
      </c>
      <c r="AA60" s="38" t="s">
        <v>93</v>
      </c>
      <c r="AB60" s="38" t="s">
        <v>305</v>
      </c>
      <c r="AC60" s="109" t="s">
        <v>306</v>
      </c>
      <c r="AD60" s="38" t="s">
        <v>307</v>
      </c>
      <c r="AE60" s="38" t="s">
        <v>308</v>
      </c>
      <c r="AF60" s="110">
        <v>1565073.55</v>
      </c>
      <c r="AG60" s="110"/>
      <c r="AH60" s="110">
        <v>1733084.02</v>
      </c>
      <c r="AI60" s="37" t="s">
        <v>309</v>
      </c>
      <c r="AJ60" s="50">
        <f t="shared" si="22"/>
        <v>0</v>
      </c>
      <c r="AK60" s="50">
        <f t="shared" si="23"/>
        <v>114476.53000000119</v>
      </c>
      <c r="AL60" s="43"/>
      <c r="AM60" s="43"/>
      <c r="AN60" s="43">
        <f>AK60</f>
        <v>114476.53000000119</v>
      </c>
      <c r="AO60" s="43">
        <v>1560178.85</v>
      </c>
      <c r="AP60" s="51" t="s">
        <v>67</v>
      </c>
      <c r="AQ60" s="51" t="s">
        <v>67</v>
      </c>
      <c r="AR60" s="91" t="s">
        <v>128</v>
      </c>
      <c r="AS60" s="51" t="s">
        <v>108</v>
      </c>
      <c r="AT60" s="51"/>
      <c r="AU60" s="51"/>
      <c r="AV60" s="51"/>
      <c r="AW60" s="51"/>
      <c r="AX60" s="51"/>
    </row>
    <row r="61" spans="1:50" s="53" customFormat="1" ht="35.25" hidden="1" customHeight="1" x14ac:dyDescent="0.25">
      <c r="A61" s="36" t="s">
        <v>56</v>
      </c>
      <c r="B61" s="38">
        <v>2013</v>
      </c>
      <c r="C61" s="38" t="s">
        <v>57</v>
      </c>
      <c r="D61" s="92" t="s">
        <v>310</v>
      </c>
      <c r="E61" s="38" t="s">
        <v>59</v>
      </c>
      <c r="F61" s="38" t="s">
        <v>57</v>
      </c>
      <c r="G61" s="90">
        <v>41548</v>
      </c>
      <c r="H61" s="90">
        <v>41730</v>
      </c>
      <c r="I61" s="84"/>
      <c r="J61" s="48">
        <v>131900000</v>
      </c>
      <c r="K61" s="48">
        <v>131900000</v>
      </c>
      <c r="L61" s="69"/>
      <c r="M61" s="69"/>
      <c r="N61" s="48">
        <v>131900000</v>
      </c>
      <c r="O61" s="48">
        <v>123831710</v>
      </c>
      <c r="P61" s="48">
        <v>112067691.54000001</v>
      </c>
      <c r="Q61" s="43">
        <f>J61</f>
        <v>131900000</v>
      </c>
      <c r="R61" s="44">
        <f t="shared" si="24"/>
        <v>131900000</v>
      </c>
      <c r="S61" s="43">
        <f>N61</f>
        <v>131900000</v>
      </c>
      <c r="T61" s="43">
        <f t="shared" si="21"/>
        <v>123831710</v>
      </c>
      <c r="U61" s="44">
        <f>V61</f>
        <v>112067691.54000001</v>
      </c>
      <c r="V61" s="44">
        <f t="shared" si="14"/>
        <v>112067691.54000001</v>
      </c>
      <c r="W61" s="43">
        <f>V61</f>
        <v>112067691.54000001</v>
      </c>
      <c r="X61" s="111">
        <v>1</v>
      </c>
      <c r="Y61" s="111">
        <v>0.98</v>
      </c>
      <c r="Z61" s="38" t="s">
        <v>311</v>
      </c>
      <c r="AA61" s="38" t="s">
        <v>57</v>
      </c>
      <c r="AB61" s="38" t="s">
        <v>312</v>
      </c>
      <c r="AC61" s="38" t="s">
        <v>313</v>
      </c>
      <c r="AD61" s="38" t="s">
        <v>314</v>
      </c>
      <c r="AE61" s="38" t="s">
        <v>315</v>
      </c>
      <c r="AF61" s="48">
        <v>1517789.47</v>
      </c>
      <c r="AG61" s="48">
        <v>0</v>
      </c>
      <c r="AH61" s="48">
        <v>9594933.8300000001</v>
      </c>
      <c r="AI61" s="38" t="s">
        <v>316</v>
      </c>
      <c r="AJ61" s="50">
        <f t="shared" si="22"/>
        <v>8068290</v>
      </c>
      <c r="AK61" s="50">
        <f t="shared" si="23"/>
        <v>11764018.459999993</v>
      </c>
      <c r="AL61" s="43"/>
      <c r="AM61" s="43"/>
      <c r="AN61" s="43">
        <v>3699921.71</v>
      </c>
      <c r="AO61" s="43">
        <v>484752.28</v>
      </c>
      <c r="AP61" s="51" t="s">
        <v>67</v>
      </c>
      <c r="AQ61" s="51" t="s">
        <v>67</v>
      </c>
      <c r="AR61" s="91" t="s">
        <v>128</v>
      </c>
      <c r="AS61" s="51" t="s">
        <v>108</v>
      </c>
      <c r="AT61" s="51"/>
      <c r="AU61" s="51"/>
      <c r="AV61" s="51"/>
      <c r="AW61" s="51"/>
      <c r="AX61" s="51"/>
    </row>
    <row r="62" spans="1:50" s="53" customFormat="1" ht="90" hidden="1" customHeight="1" x14ac:dyDescent="0.25">
      <c r="A62" s="38" t="s">
        <v>56</v>
      </c>
      <c r="B62" s="38">
        <v>2013</v>
      </c>
      <c r="C62" s="38" t="s">
        <v>106</v>
      </c>
      <c r="D62" s="92" t="s">
        <v>317</v>
      </c>
      <c r="E62" s="38"/>
      <c r="F62" s="38"/>
      <c r="G62" s="38"/>
      <c r="H62" s="38"/>
      <c r="I62" s="112"/>
      <c r="J62" s="48"/>
      <c r="K62" s="48"/>
      <c r="L62" s="113"/>
      <c r="M62" s="113"/>
      <c r="N62" s="48"/>
      <c r="O62" s="48"/>
      <c r="P62" s="48"/>
      <c r="Q62" s="48"/>
      <c r="R62" s="44"/>
      <c r="S62" s="44"/>
      <c r="T62" s="46"/>
      <c r="U62" s="46"/>
      <c r="V62" s="44"/>
      <c r="W62" s="36"/>
      <c r="X62" s="36"/>
      <c r="Y62" s="36" t="s">
        <v>318</v>
      </c>
      <c r="Z62" s="38"/>
      <c r="AA62" s="38"/>
      <c r="AB62" s="38" t="s">
        <v>305</v>
      </c>
      <c r="AC62" s="38">
        <v>195058287</v>
      </c>
      <c r="AD62" s="38" t="s">
        <v>319</v>
      </c>
      <c r="AE62" s="94">
        <v>1.22250019505828E+16</v>
      </c>
      <c r="AF62" s="48"/>
      <c r="AG62" s="48"/>
      <c r="AH62" s="48">
        <v>19302310.440000001</v>
      </c>
      <c r="AI62" s="38"/>
      <c r="AJ62" s="50">
        <f t="shared" si="22"/>
        <v>0</v>
      </c>
      <c r="AK62" s="50">
        <f t="shared" si="23"/>
        <v>0</v>
      </c>
      <c r="AL62" s="43"/>
      <c r="AM62" s="43"/>
      <c r="AN62" s="43"/>
      <c r="AO62" s="43"/>
      <c r="AP62" s="85"/>
      <c r="AQ62" s="51"/>
      <c r="AR62" s="51"/>
      <c r="AS62" s="51"/>
      <c r="AT62" s="51"/>
      <c r="AU62" s="51"/>
      <c r="AV62" s="51"/>
      <c r="AW62" s="51"/>
      <c r="AX62" s="51"/>
    </row>
    <row r="63" spans="1:50" s="53" customFormat="1" ht="91.5" hidden="1" customHeight="1" x14ac:dyDescent="0.25">
      <c r="A63" s="36" t="s">
        <v>56</v>
      </c>
      <c r="B63" s="38">
        <v>2013</v>
      </c>
      <c r="C63" s="38" t="s">
        <v>106</v>
      </c>
      <c r="D63" s="92" t="s">
        <v>320</v>
      </c>
      <c r="E63" s="38" t="s">
        <v>89</v>
      </c>
      <c r="F63" s="38" t="s">
        <v>90</v>
      </c>
      <c r="G63" s="90">
        <v>41653</v>
      </c>
      <c r="H63" s="90">
        <v>41838</v>
      </c>
      <c r="I63" s="86" t="s">
        <v>91</v>
      </c>
      <c r="J63" s="48">
        <v>8335000</v>
      </c>
      <c r="K63" s="48">
        <v>8335000</v>
      </c>
      <c r="L63" s="69"/>
      <c r="M63" s="69"/>
      <c r="N63" s="48">
        <v>8335000</v>
      </c>
      <c r="O63" s="48">
        <v>6342970.7200000007</v>
      </c>
      <c r="P63" s="48">
        <v>6312099.3600000003</v>
      </c>
      <c r="Q63" s="43">
        <f t="shared" ref="Q63:R82" si="25">J63</f>
        <v>8335000</v>
      </c>
      <c r="R63" s="44">
        <f t="shared" si="25"/>
        <v>8335000</v>
      </c>
      <c r="S63" s="44">
        <f t="shared" ref="S63:S83" si="26">R63</f>
        <v>8335000</v>
      </c>
      <c r="T63" s="43">
        <f t="shared" ref="T63:T75" si="27">O63</f>
        <v>6342970.7200000007</v>
      </c>
      <c r="U63" s="44">
        <f t="shared" ref="U63:U76" si="28">V63</f>
        <v>6312099.3600000003</v>
      </c>
      <c r="V63" s="44">
        <f t="shared" ref="V63:V76" si="29">P63</f>
        <v>6312099.3600000003</v>
      </c>
      <c r="W63" s="43">
        <f t="shared" ref="W63:W76" si="30">V63</f>
        <v>6312099.3600000003</v>
      </c>
      <c r="X63" s="111">
        <v>1</v>
      </c>
      <c r="Y63" s="111">
        <f>V63/O63</f>
        <v>0.99513298084402946</v>
      </c>
      <c r="Z63" s="38" t="s">
        <v>321</v>
      </c>
      <c r="AA63" s="38" t="s">
        <v>93</v>
      </c>
      <c r="AB63" s="38" t="s">
        <v>305</v>
      </c>
      <c r="AC63" s="109" t="s">
        <v>322</v>
      </c>
      <c r="AD63" s="38" t="s">
        <v>323</v>
      </c>
      <c r="AE63" s="38" t="s">
        <v>324</v>
      </c>
      <c r="AF63" s="62">
        <v>644836.16</v>
      </c>
      <c r="AG63" s="62">
        <v>0</v>
      </c>
      <c r="AH63" s="62">
        <v>6845302.7300000004</v>
      </c>
      <c r="AI63" s="37" t="s">
        <v>309</v>
      </c>
      <c r="AJ63" s="50">
        <f t="shared" si="22"/>
        <v>1992029.2799999993</v>
      </c>
      <c r="AK63" s="50">
        <f t="shared" si="23"/>
        <v>30871.360000000335</v>
      </c>
      <c r="AL63" s="43"/>
      <c r="AM63" s="43"/>
      <c r="AN63" s="43">
        <v>2022900.64</v>
      </c>
      <c r="AO63" s="114">
        <v>75974.05</v>
      </c>
      <c r="AP63" s="51" t="s">
        <v>67</v>
      </c>
      <c r="AQ63" s="51" t="s">
        <v>67</v>
      </c>
      <c r="AR63" s="91" t="s">
        <v>128</v>
      </c>
      <c r="AS63" s="51" t="s">
        <v>108</v>
      </c>
      <c r="AT63" s="51"/>
      <c r="AU63" s="51"/>
      <c r="AV63" s="51"/>
      <c r="AW63" s="51"/>
      <c r="AX63" s="51"/>
    </row>
    <row r="64" spans="1:50" s="53" customFormat="1" ht="29.25" hidden="1" customHeight="1" x14ac:dyDescent="0.25">
      <c r="A64" s="36" t="s">
        <v>56</v>
      </c>
      <c r="B64" s="38">
        <v>2013</v>
      </c>
      <c r="C64" s="38" t="s">
        <v>87</v>
      </c>
      <c r="D64" s="92" t="s">
        <v>325</v>
      </c>
      <c r="E64" s="38" t="s">
        <v>89</v>
      </c>
      <c r="F64" s="38" t="s">
        <v>90</v>
      </c>
      <c r="G64" s="90">
        <v>41659</v>
      </c>
      <c r="H64" s="90">
        <v>41838</v>
      </c>
      <c r="I64" s="86" t="s">
        <v>91</v>
      </c>
      <c r="J64" s="48">
        <v>2000000</v>
      </c>
      <c r="K64" s="48">
        <v>2000000</v>
      </c>
      <c r="L64" s="69"/>
      <c r="M64" s="69"/>
      <c r="N64" s="48">
        <v>2000000</v>
      </c>
      <c r="O64" s="48">
        <v>1724422.48</v>
      </c>
      <c r="P64" s="48">
        <v>1189890.96</v>
      </c>
      <c r="Q64" s="43">
        <f t="shared" si="25"/>
        <v>2000000</v>
      </c>
      <c r="R64" s="44">
        <f t="shared" si="25"/>
        <v>2000000</v>
      </c>
      <c r="S64" s="44">
        <f t="shared" si="26"/>
        <v>2000000</v>
      </c>
      <c r="T64" s="43">
        <f t="shared" si="27"/>
        <v>1724422.48</v>
      </c>
      <c r="U64" s="44">
        <f t="shared" si="28"/>
        <v>1189890.96</v>
      </c>
      <c r="V64" s="44">
        <f t="shared" si="29"/>
        <v>1189890.96</v>
      </c>
      <c r="W64" s="43">
        <f t="shared" si="30"/>
        <v>1189890.96</v>
      </c>
      <c r="X64" s="111">
        <v>1</v>
      </c>
      <c r="Y64" s="111">
        <f>V64/O64</f>
        <v>0.69002287652849437</v>
      </c>
      <c r="Z64" s="38" t="s">
        <v>326</v>
      </c>
      <c r="AA64" s="38" t="s">
        <v>93</v>
      </c>
      <c r="AB64" s="38" t="s">
        <v>305</v>
      </c>
      <c r="AC64" s="109" t="s">
        <v>322</v>
      </c>
      <c r="AD64" s="38" t="s">
        <v>323</v>
      </c>
      <c r="AE64" s="38" t="s">
        <v>324</v>
      </c>
      <c r="AF64" s="62"/>
      <c r="AG64" s="62"/>
      <c r="AH64" s="62"/>
      <c r="AI64" s="37" t="s">
        <v>309</v>
      </c>
      <c r="AJ64" s="50">
        <f t="shared" si="22"/>
        <v>275577.52</v>
      </c>
      <c r="AK64" s="50">
        <f t="shared" si="23"/>
        <v>534531.52</v>
      </c>
      <c r="AL64" s="43"/>
      <c r="AM64" s="43"/>
      <c r="AN64" s="43">
        <v>810109.04</v>
      </c>
      <c r="AO64" s="115"/>
      <c r="AP64" s="51" t="s">
        <v>67</v>
      </c>
      <c r="AQ64" s="51" t="s">
        <v>67</v>
      </c>
      <c r="AR64" s="91" t="s">
        <v>128</v>
      </c>
      <c r="AS64" s="51" t="s">
        <v>108</v>
      </c>
      <c r="AT64" s="51"/>
      <c r="AU64" s="51"/>
      <c r="AV64" s="51"/>
      <c r="AW64" s="51"/>
      <c r="AX64" s="51"/>
    </row>
    <row r="65" spans="1:50" s="53" customFormat="1" ht="77.25" hidden="1" customHeight="1" x14ac:dyDescent="0.25">
      <c r="A65" s="36" t="s">
        <v>56</v>
      </c>
      <c r="B65" s="38">
        <v>2013</v>
      </c>
      <c r="C65" s="38" t="s">
        <v>327</v>
      </c>
      <c r="D65" s="92" t="s">
        <v>328</v>
      </c>
      <c r="E65" s="38" t="s">
        <v>89</v>
      </c>
      <c r="F65" s="38" t="s">
        <v>90</v>
      </c>
      <c r="G65" s="90">
        <v>41653</v>
      </c>
      <c r="H65" s="90">
        <v>41838</v>
      </c>
      <c r="I65" s="86" t="s">
        <v>91</v>
      </c>
      <c r="J65" s="48">
        <v>5200000</v>
      </c>
      <c r="K65" s="48">
        <v>5200000</v>
      </c>
      <c r="L65" s="69"/>
      <c r="M65" s="69"/>
      <c r="N65" s="48">
        <v>5200000</v>
      </c>
      <c r="O65" s="48">
        <v>4746265.88</v>
      </c>
      <c r="P65" s="48">
        <v>4668518.0599999996</v>
      </c>
      <c r="Q65" s="43">
        <f t="shared" si="25"/>
        <v>5200000</v>
      </c>
      <c r="R65" s="44">
        <f t="shared" si="25"/>
        <v>5200000</v>
      </c>
      <c r="S65" s="44">
        <f t="shared" si="26"/>
        <v>5200000</v>
      </c>
      <c r="T65" s="43">
        <f t="shared" si="27"/>
        <v>4746265.88</v>
      </c>
      <c r="U65" s="44">
        <f t="shared" si="28"/>
        <v>4668518.0599999996</v>
      </c>
      <c r="V65" s="44">
        <f t="shared" si="29"/>
        <v>4668518.0599999996</v>
      </c>
      <c r="W65" s="43">
        <f t="shared" si="30"/>
        <v>4668518.0599999996</v>
      </c>
      <c r="X65" s="111">
        <v>1</v>
      </c>
      <c r="Y65" s="111">
        <f>V65/O65</f>
        <v>0.98361916041669362</v>
      </c>
      <c r="Z65" s="38" t="s">
        <v>329</v>
      </c>
      <c r="AA65" s="38" t="s">
        <v>73</v>
      </c>
      <c r="AB65" s="38" t="s">
        <v>305</v>
      </c>
      <c r="AC65" s="109" t="s">
        <v>322</v>
      </c>
      <c r="AD65" s="38" t="s">
        <v>323</v>
      </c>
      <c r="AE65" s="38" t="s">
        <v>324</v>
      </c>
      <c r="AF65" s="62"/>
      <c r="AG65" s="62"/>
      <c r="AH65" s="62"/>
      <c r="AI65" s="37" t="s">
        <v>309</v>
      </c>
      <c r="AJ65" s="50">
        <f t="shared" si="22"/>
        <v>453734.12000000011</v>
      </c>
      <c r="AK65" s="50">
        <f t="shared" si="23"/>
        <v>77747.820000000298</v>
      </c>
      <c r="AL65" s="43"/>
      <c r="AM65" s="43"/>
      <c r="AN65" s="43">
        <v>531481.94000000041</v>
      </c>
      <c r="AO65" s="115"/>
      <c r="AP65" s="51" t="s">
        <v>67</v>
      </c>
      <c r="AQ65" s="51" t="s">
        <v>67</v>
      </c>
      <c r="AR65" s="91" t="s">
        <v>128</v>
      </c>
      <c r="AS65" s="51" t="s">
        <v>108</v>
      </c>
      <c r="AT65" s="51"/>
      <c r="AU65" s="51"/>
      <c r="AV65" s="51"/>
      <c r="AW65" s="51"/>
      <c r="AX65" s="51"/>
    </row>
    <row r="66" spans="1:50" s="53" customFormat="1" ht="45" hidden="1" customHeight="1" x14ac:dyDescent="0.25">
      <c r="A66" s="36" t="s">
        <v>56</v>
      </c>
      <c r="B66" s="38">
        <v>2013</v>
      </c>
      <c r="C66" s="38" t="s">
        <v>57</v>
      </c>
      <c r="D66" s="92" t="s">
        <v>330</v>
      </c>
      <c r="E66" s="38" t="s">
        <v>89</v>
      </c>
      <c r="F66" s="38" t="s">
        <v>90</v>
      </c>
      <c r="G66" s="90">
        <v>41659</v>
      </c>
      <c r="H66" s="90">
        <v>41808</v>
      </c>
      <c r="I66" s="86" t="s">
        <v>91</v>
      </c>
      <c r="J66" s="48">
        <v>2200000</v>
      </c>
      <c r="K66" s="48">
        <v>2200000</v>
      </c>
      <c r="L66" s="69"/>
      <c r="M66" s="69"/>
      <c r="N66" s="48">
        <v>2200000</v>
      </c>
      <c r="O66" s="48">
        <v>1307022.52</v>
      </c>
      <c r="P66" s="48">
        <v>1278398.8700000001</v>
      </c>
      <c r="Q66" s="43">
        <f t="shared" si="25"/>
        <v>2200000</v>
      </c>
      <c r="R66" s="44">
        <f t="shared" si="25"/>
        <v>2200000</v>
      </c>
      <c r="S66" s="44">
        <f t="shared" si="26"/>
        <v>2200000</v>
      </c>
      <c r="T66" s="43">
        <f t="shared" si="27"/>
        <v>1307022.52</v>
      </c>
      <c r="U66" s="44">
        <f t="shared" si="28"/>
        <v>1278398.8700000001</v>
      </c>
      <c r="V66" s="44">
        <f t="shared" si="29"/>
        <v>1278398.8700000001</v>
      </c>
      <c r="W66" s="43">
        <f t="shared" si="30"/>
        <v>1278398.8700000001</v>
      </c>
      <c r="X66" s="111">
        <v>1</v>
      </c>
      <c r="Y66" s="111">
        <v>0.97</v>
      </c>
      <c r="Z66" s="38" t="s">
        <v>331</v>
      </c>
      <c r="AA66" s="38" t="s">
        <v>61</v>
      </c>
      <c r="AB66" s="38" t="s">
        <v>305</v>
      </c>
      <c r="AC66" s="109" t="s">
        <v>322</v>
      </c>
      <c r="AD66" s="38" t="s">
        <v>323</v>
      </c>
      <c r="AE66" s="38" t="s">
        <v>324</v>
      </c>
      <c r="AF66" s="62"/>
      <c r="AG66" s="62"/>
      <c r="AH66" s="62"/>
      <c r="AI66" s="37" t="s">
        <v>309</v>
      </c>
      <c r="AJ66" s="50">
        <f t="shared" si="22"/>
        <v>892977.48</v>
      </c>
      <c r="AK66" s="50">
        <f t="shared" si="23"/>
        <v>28623.649999999907</v>
      </c>
      <c r="AL66" s="43"/>
      <c r="AM66" s="43"/>
      <c r="AN66" s="43">
        <v>921601.12999999989</v>
      </c>
      <c r="AO66" s="116"/>
      <c r="AP66" s="51" t="s">
        <v>67</v>
      </c>
      <c r="AQ66" s="51" t="s">
        <v>67</v>
      </c>
      <c r="AR66" s="91" t="s">
        <v>128</v>
      </c>
      <c r="AS66" s="51" t="s">
        <v>108</v>
      </c>
      <c r="AT66" s="51"/>
      <c r="AU66" s="51"/>
      <c r="AV66" s="51"/>
      <c r="AW66" s="51"/>
      <c r="AX66" s="51"/>
    </row>
    <row r="67" spans="1:50" s="53" customFormat="1" ht="48.75" hidden="1" customHeight="1" x14ac:dyDescent="0.25">
      <c r="A67" s="36" t="s">
        <v>56</v>
      </c>
      <c r="B67" s="38">
        <v>2013</v>
      </c>
      <c r="C67" s="38" t="s">
        <v>57</v>
      </c>
      <c r="D67" s="92" t="s">
        <v>332</v>
      </c>
      <c r="E67" s="38" t="s">
        <v>89</v>
      </c>
      <c r="F67" s="38" t="s">
        <v>90</v>
      </c>
      <c r="G67" s="103">
        <v>41609</v>
      </c>
      <c r="H67" s="103">
        <v>41760</v>
      </c>
      <c r="I67" s="86" t="s">
        <v>91</v>
      </c>
      <c r="J67" s="48">
        <v>1900000</v>
      </c>
      <c r="K67" s="48">
        <v>1900000</v>
      </c>
      <c r="L67" s="69"/>
      <c r="M67" s="69"/>
      <c r="N67" s="48">
        <v>1900000</v>
      </c>
      <c r="O67" s="48">
        <v>0</v>
      </c>
      <c r="P67" s="48">
        <v>0</v>
      </c>
      <c r="Q67" s="43">
        <f t="shared" si="25"/>
        <v>1900000</v>
      </c>
      <c r="R67" s="44">
        <f t="shared" si="25"/>
        <v>1900000</v>
      </c>
      <c r="S67" s="44">
        <f t="shared" si="26"/>
        <v>1900000</v>
      </c>
      <c r="T67" s="43">
        <v>0</v>
      </c>
      <c r="U67" s="44">
        <v>0</v>
      </c>
      <c r="V67" s="44">
        <f t="shared" si="29"/>
        <v>0</v>
      </c>
      <c r="W67" s="43">
        <f t="shared" si="30"/>
        <v>0</v>
      </c>
      <c r="X67" s="111" t="s">
        <v>333</v>
      </c>
      <c r="Y67" s="111">
        <v>0</v>
      </c>
      <c r="Z67" s="38" t="s">
        <v>334</v>
      </c>
      <c r="AA67" s="38" t="s">
        <v>61</v>
      </c>
      <c r="AB67" s="38"/>
      <c r="AC67" s="109" t="s">
        <v>322</v>
      </c>
      <c r="AD67" s="38"/>
      <c r="AE67" s="38"/>
      <c r="AF67" s="48"/>
      <c r="AG67" s="48"/>
      <c r="AH67" s="48"/>
      <c r="AI67" s="92" t="s">
        <v>335</v>
      </c>
      <c r="AJ67" s="50">
        <f t="shared" si="22"/>
        <v>1900000</v>
      </c>
      <c r="AK67" s="50">
        <f t="shared" si="23"/>
        <v>0</v>
      </c>
      <c r="AL67" s="43"/>
      <c r="AM67" s="43"/>
      <c r="AN67" s="43">
        <v>1900000</v>
      </c>
      <c r="AO67" s="43"/>
      <c r="AP67" s="51" t="s">
        <v>302</v>
      </c>
      <c r="AQ67" s="51" t="s">
        <v>302</v>
      </c>
      <c r="AR67" s="51"/>
      <c r="AS67" s="51"/>
      <c r="AT67" s="51"/>
      <c r="AU67" s="51"/>
      <c r="AV67" s="51"/>
      <c r="AW67" s="51"/>
      <c r="AX67" s="51"/>
    </row>
    <row r="68" spans="1:50" s="53" customFormat="1" ht="45" hidden="1" customHeight="1" x14ac:dyDescent="0.25">
      <c r="A68" s="36" t="s">
        <v>56</v>
      </c>
      <c r="B68" s="38">
        <v>2013</v>
      </c>
      <c r="C68" s="38" t="s">
        <v>57</v>
      </c>
      <c r="D68" s="92" t="s">
        <v>336</v>
      </c>
      <c r="E68" s="38" t="s">
        <v>59</v>
      </c>
      <c r="F68" s="38" t="s">
        <v>57</v>
      </c>
      <c r="G68" s="103">
        <v>41659</v>
      </c>
      <c r="H68" s="103">
        <v>41839</v>
      </c>
      <c r="I68" s="84"/>
      <c r="J68" s="48">
        <v>6300000</v>
      </c>
      <c r="K68" s="48">
        <v>6300000</v>
      </c>
      <c r="L68" s="69"/>
      <c r="M68" s="69"/>
      <c r="N68" s="48">
        <v>6300000</v>
      </c>
      <c r="O68" s="48">
        <v>6119433</v>
      </c>
      <c r="P68" s="48">
        <v>4222850.88</v>
      </c>
      <c r="Q68" s="43">
        <f t="shared" si="25"/>
        <v>6300000</v>
      </c>
      <c r="R68" s="44">
        <f t="shared" si="25"/>
        <v>6300000</v>
      </c>
      <c r="S68" s="44">
        <f t="shared" si="26"/>
        <v>6300000</v>
      </c>
      <c r="T68" s="43">
        <f t="shared" si="27"/>
        <v>6119433</v>
      </c>
      <c r="U68" s="44">
        <f t="shared" si="28"/>
        <v>4222850.88</v>
      </c>
      <c r="V68" s="44">
        <f t="shared" si="29"/>
        <v>4222850.88</v>
      </c>
      <c r="W68" s="43">
        <f t="shared" si="30"/>
        <v>4222850.88</v>
      </c>
      <c r="X68" s="111">
        <v>0.69</v>
      </c>
      <c r="Y68" s="111">
        <v>0.69</v>
      </c>
      <c r="Z68" s="38" t="s">
        <v>337</v>
      </c>
      <c r="AA68" s="38" t="s">
        <v>61</v>
      </c>
      <c r="AB68" s="38" t="s">
        <v>312</v>
      </c>
      <c r="AC68" s="38" t="s">
        <v>338</v>
      </c>
      <c r="AD68" s="38" t="s">
        <v>219</v>
      </c>
      <c r="AE68" s="38" t="s">
        <v>338</v>
      </c>
      <c r="AF68" s="48">
        <v>124467.1</v>
      </c>
      <c r="AG68" s="48">
        <v>0</v>
      </c>
      <c r="AH68" s="48">
        <v>1339202.97</v>
      </c>
      <c r="AI68" s="38" t="s">
        <v>339</v>
      </c>
      <c r="AJ68" s="50">
        <f t="shared" si="22"/>
        <v>180567</v>
      </c>
      <c r="AK68" s="50">
        <f t="shared" si="23"/>
        <v>1896582.12</v>
      </c>
      <c r="AL68" s="43"/>
      <c r="AM68" s="43"/>
      <c r="AN68" s="43"/>
      <c r="AO68" s="43"/>
      <c r="AP68" s="51" t="s">
        <v>122</v>
      </c>
      <c r="AQ68" s="51" t="s">
        <v>122</v>
      </c>
      <c r="AR68" s="51" t="s">
        <v>340</v>
      </c>
      <c r="AS68" s="51" t="s">
        <v>108</v>
      </c>
      <c r="AT68" s="51"/>
      <c r="AU68" s="51"/>
      <c r="AV68" s="51"/>
      <c r="AW68" s="51"/>
      <c r="AX68" s="51"/>
    </row>
    <row r="69" spans="1:50" s="53" customFormat="1" ht="36" hidden="1" customHeight="1" x14ac:dyDescent="0.25">
      <c r="A69" s="36" t="s">
        <v>56</v>
      </c>
      <c r="B69" s="38">
        <v>2013</v>
      </c>
      <c r="C69" s="38" t="s">
        <v>70</v>
      </c>
      <c r="D69" s="92" t="s">
        <v>341</v>
      </c>
      <c r="E69" s="38" t="s">
        <v>59</v>
      </c>
      <c r="F69" s="38" t="s">
        <v>70</v>
      </c>
      <c r="G69" s="90">
        <v>41654</v>
      </c>
      <c r="H69" s="90">
        <v>41987</v>
      </c>
      <c r="I69" s="84"/>
      <c r="J69" s="48">
        <v>3385690</v>
      </c>
      <c r="K69" s="48">
        <v>3385690</v>
      </c>
      <c r="L69" s="69"/>
      <c r="M69" s="69"/>
      <c r="N69" s="48">
        <v>3385690</v>
      </c>
      <c r="O69" s="48">
        <v>3163991.15</v>
      </c>
      <c r="P69" s="48">
        <v>3018967.25</v>
      </c>
      <c r="Q69" s="43">
        <f t="shared" si="25"/>
        <v>3385690</v>
      </c>
      <c r="R69" s="44">
        <f t="shared" si="25"/>
        <v>3385690</v>
      </c>
      <c r="S69" s="44">
        <f t="shared" si="26"/>
        <v>3385690</v>
      </c>
      <c r="T69" s="43">
        <f t="shared" si="27"/>
        <v>3163991.15</v>
      </c>
      <c r="U69" s="44">
        <f t="shared" si="28"/>
        <v>3018967.25</v>
      </c>
      <c r="V69" s="44">
        <f t="shared" si="29"/>
        <v>3018967.25</v>
      </c>
      <c r="W69" s="43">
        <f t="shared" si="30"/>
        <v>3018967.25</v>
      </c>
      <c r="X69" s="111">
        <v>1</v>
      </c>
      <c r="Y69" s="111">
        <v>0.86870000000000003</v>
      </c>
      <c r="Z69" s="38" t="s">
        <v>342</v>
      </c>
      <c r="AA69" s="38" t="s">
        <v>73</v>
      </c>
      <c r="AB69" s="38" t="s">
        <v>343</v>
      </c>
      <c r="AC69" s="38" t="s">
        <v>344</v>
      </c>
      <c r="AD69" s="38" t="s">
        <v>344</v>
      </c>
      <c r="AE69" s="38" t="s">
        <v>344</v>
      </c>
      <c r="AF69" s="48">
        <v>3.17</v>
      </c>
      <c r="AG69" s="48"/>
      <c r="AH69" s="48">
        <v>368100.59</v>
      </c>
      <c r="AI69" s="38"/>
      <c r="AJ69" s="50">
        <f t="shared" si="22"/>
        <v>221698.85000000009</v>
      </c>
      <c r="AK69" s="50">
        <f t="shared" si="23"/>
        <v>145023.89999999991</v>
      </c>
      <c r="AL69" s="43"/>
      <c r="AM69" s="43"/>
      <c r="AN69" s="43"/>
      <c r="AO69" s="43"/>
      <c r="AP69" s="51" t="s">
        <v>67</v>
      </c>
      <c r="AQ69" s="51" t="s">
        <v>67</v>
      </c>
      <c r="AR69" s="91" t="s">
        <v>128</v>
      </c>
      <c r="AS69" s="51" t="s">
        <v>108</v>
      </c>
      <c r="AT69" s="51"/>
      <c r="AU69" s="51"/>
      <c r="AV69" s="51"/>
      <c r="AW69" s="51"/>
      <c r="AX69" s="51"/>
    </row>
    <row r="70" spans="1:50" s="53" customFormat="1" ht="30" hidden="1" customHeight="1" x14ac:dyDescent="0.25">
      <c r="A70" s="36" t="s">
        <v>56</v>
      </c>
      <c r="B70" s="38">
        <v>2013</v>
      </c>
      <c r="C70" s="38" t="s">
        <v>167</v>
      </c>
      <c r="D70" s="92" t="s">
        <v>345</v>
      </c>
      <c r="E70" s="38" t="s">
        <v>59</v>
      </c>
      <c r="F70" s="38" t="s">
        <v>167</v>
      </c>
      <c r="G70" s="90">
        <v>41676</v>
      </c>
      <c r="H70" s="90">
        <v>41761</v>
      </c>
      <c r="I70" s="84"/>
      <c r="J70" s="48">
        <v>800000</v>
      </c>
      <c r="K70" s="48">
        <v>800000</v>
      </c>
      <c r="L70" s="69"/>
      <c r="M70" s="69"/>
      <c r="N70" s="48">
        <v>800000</v>
      </c>
      <c r="O70" s="48">
        <v>795253.28</v>
      </c>
      <c r="P70" s="48">
        <v>751884.48</v>
      </c>
      <c r="Q70" s="43">
        <f t="shared" si="25"/>
        <v>800000</v>
      </c>
      <c r="R70" s="44">
        <f t="shared" si="25"/>
        <v>800000</v>
      </c>
      <c r="S70" s="44">
        <f t="shared" si="26"/>
        <v>800000</v>
      </c>
      <c r="T70" s="43">
        <f t="shared" si="27"/>
        <v>795253.28</v>
      </c>
      <c r="U70" s="44">
        <f t="shared" si="28"/>
        <v>751884.48</v>
      </c>
      <c r="V70" s="44">
        <f t="shared" si="29"/>
        <v>751884.48</v>
      </c>
      <c r="W70" s="43">
        <f t="shared" si="30"/>
        <v>751884.48</v>
      </c>
      <c r="X70" s="111">
        <v>1</v>
      </c>
      <c r="Y70" s="111">
        <v>0.94550000000000001</v>
      </c>
      <c r="Z70" s="38" t="s">
        <v>346</v>
      </c>
      <c r="AA70" s="38" t="s">
        <v>347</v>
      </c>
      <c r="AB70" s="38" t="s">
        <v>348</v>
      </c>
      <c r="AC70" s="38">
        <v>90000162680</v>
      </c>
      <c r="AD70" s="38" t="s">
        <v>349</v>
      </c>
      <c r="AE70" s="38" t="s">
        <v>350</v>
      </c>
      <c r="AF70" s="62">
        <v>18.79</v>
      </c>
      <c r="AG70" s="48"/>
      <c r="AH70" s="48">
        <v>48152.300000000017</v>
      </c>
      <c r="AI70" s="38" t="s">
        <v>351</v>
      </c>
      <c r="AJ70" s="50">
        <f t="shared" si="22"/>
        <v>4746.7199999999721</v>
      </c>
      <c r="AK70" s="50">
        <f t="shared" si="23"/>
        <v>43368.800000000047</v>
      </c>
      <c r="AL70" s="43"/>
      <c r="AM70" s="43"/>
      <c r="AN70" s="43"/>
      <c r="AO70" s="43"/>
      <c r="AP70" s="51" t="s">
        <v>67</v>
      </c>
      <c r="AQ70" s="51" t="s">
        <v>67</v>
      </c>
      <c r="AR70" s="91" t="s">
        <v>128</v>
      </c>
      <c r="AS70" s="51" t="s">
        <v>108</v>
      </c>
      <c r="AT70" s="51"/>
      <c r="AU70" s="51"/>
      <c r="AV70" s="51"/>
      <c r="AW70" s="51"/>
      <c r="AX70" s="51"/>
    </row>
    <row r="71" spans="1:50" s="53" customFormat="1" ht="30" hidden="1" customHeight="1" x14ac:dyDescent="0.25">
      <c r="A71" s="36" t="s">
        <v>56</v>
      </c>
      <c r="B71" s="38">
        <v>2013</v>
      </c>
      <c r="C71" s="38" t="s">
        <v>167</v>
      </c>
      <c r="D71" s="92" t="s">
        <v>352</v>
      </c>
      <c r="E71" s="38" t="s">
        <v>59</v>
      </c>
      <c r="F71" s="38" t="s">
        <v>167</v>
      </c>
      <c r="G71" s="90">
        <v>41676</v>
      </c>
      <c r="H71" s="90">
        <v>41761</v>
      </c>
      <c r="I71" s="84"/>
      <c r="J71" s="48">
        <v>800000</v>
      </c>
      <c r="K71" s="48">
        <v>800000</v>
      </c>
      <c r="L71" s="69"/>
      <c r="M71" s="69"/>
      <c r="N71" s="48">
        <v>800000</v>
      </c>
      <c r="O71" s="48">
        <v>798501.52</v>
      </c>
      <c r="P71" s="48">
        <v>734497.24999999988</v>
      </c>
      <c r="Q71" s="43">
        <f t="shared" si="25"/>
        <v>800000</v>
      </c>
      <c r="R71" s="44">
        <f t="shared" si="25"/>
        <v>800000</v>
      </c>
      <c r="S71" s="44">
        <f t="shared" si="26"/>
        <v>800000</v>
      </c>
      <c r="T71" s="43">
        <f t="shared" si="27"/>
        <v>798501.52</v>
      </c>
      <c r="U71" s="44">
        <f t="shared" si="28"/>
        <v>734497.24999999988</v>
      </c>
      <c r="V71" s="44">
        <f t="shared" si="29"/>
        <v>734497.24999999988</v>
      </c>
      <c r="W71" s="43">
        <f t="shared" si="30"/>
        <v>734497.24999999988</v>
      </c>
      <c r="X71" s="111">
        <v>1</v>
      </c>
      <c r="Y71" s="111">
        <v>0.94350000000000001</v>
      </c>
      <c r="Z71" s="38" t="s">
        <v>353</v>
      </c>
      <c r="AA71" s="38" t="s">
        <v>347</v>
      </c>
      <c r="AB71" s="38" t="s">
        <v>348</v>
      </c>
      <c r="AC71" s="38">
        <v>90000162680</v>
      </c>
      <c r="AD71" s="38" t="s">
        <v>349</v>
      </c>
      <c r="AE71" s="38" t="s">
        <v>350</v>
      </c>
      <c r="AF71" s="62"/>
      <c r="AG71" s="48"/>
      <c r="AH71" s="48">
        <v>94737.040000000125</v>
      </c>
      <c r="AI71" s="38"/>
      <c r="AJ71" s="50">
        <f t="shared" si="22"/>
        <v>1498.4799999999814</v>
      </c>
      <c r="AK71" s="50">
        <f t="shared" si="23"/>
        <v>64004.270000000135</v>
      </c>
      <c r="AL71" s="43"/>
      <c r="AM71" s="43"/>
      <c r="AN71" s="43"/>
      <c r="AO71" s="43"/>
      <c r="AP71" s="51" t="s">
        <v>67</v>
      </c>
      <c r="AQ71" s="51" t="s">
        <v>67</v>
      </c>
      <c r="AR71" s="91" t="s">
        <v>128</v>
      </c>
      <c r="AS71" s="51" t="s">
        <v>108</v>
      </c>
      <c r="AT71" s="51"/>
      <c r="AU71" s="51"/>
      <c r="AV71" s="51"/>
      <c r="AW71" s="51"/>
      <c r="AX71" s="51"/>
    </row>
    <row r="72" spans="1:50" s="53" customFormat="1" ht="42" hidden="1" customHeight="1" x14ac:dyDescent="0.25">
      <c r="A72" s="36" t="s">
        <v>56</v>
      </c>
      <c r="B72" s="38">
        <v>2013</v>
      </c>
      <c r="C72" s="38" t="s">
        <v>70</v>
      </c>
      <c r="D72" s="92" t="s">
        <v>354</v>
      </c>
      <c r="E72" s="38" t="s">
        <v>59</v>
      </c>
      <c r="F72" s="38" t="s">
        <v>90</v>
      </c>
      <c r="G72" s="103">
        <v>41671</v>
      </c>
      <c r="H72" s="103">
        <v>41791</v>
      </c>
      <c r="I72" s="84"/>
      <c r="J72" s="48">
        <v>14973862</v>
      </c>
      <c r="K72" s="48">
        <v>14973862</v>
      </c>
      <c r="L72" s="69"/>
      <c r="M72" s="69"/>
      <c r="N72" s="48">
        <v>14973862</v>
      </c>
      <c r="O72" s="48">
        <v>13938344.060000001</v>
      </c>
      <c r="P72" s="48">
        <v>12334276.59</v>
      </c>
      <c r="Q72" s="43">
        <f t="shared" si="25"/>
        <v>14973862</v>
      </c>
      <c r="R72" s="44">
        <f t="shared" si="25"/>
        <v>14973862</v>
      </c>
      <c r="S72" s="44">
        <f t="shared" si="26"/>
        <v>14973862</v>
      </c>
      <c r="T72" s="43">
        <f t="shared" si="27"/>
        <v>13938344.060000001</v>
      </c>
      <c r="U72" s="44">
        <f t="shared" si="28"/>
        <v>12334276.59</v>
      </c>
      <c r="V72" s="44">
        <f t="shared" si="29"/>
        <v>12334276.59</v>
      </c>
      <c r="W72" s="43">
        <f t="shared" si="30"/>
        <v>12334276.59</v>
      </c>
      <c r="X72" s="46">
        <v>1</v>
      </c>
      <c r="Y72" s="111">
        <f>V72/O72</f>
        <v>0.88491692678161649</v>
      </c>
      <c r="Z72" s="38" t="s">
        <v>355</v>
      </c>
      <c r="AA72" s="38" t="s">
        <v>73</v>
      </c>
      <c r="AB72" s="38" t="s">
        <v>305</v>
      </c>
      <c r="AC72" s="109" t="s">
        <v>356</v>
      </c>
      <c r="AD72" s="38" t="s">
        <v>357</v>
      </c>
      <c r="AE72" s="38" t="s">
        <v>356</v>
      </c>
      <c r="AF72" s="48">
        <v>157482.68</v>
      </c>
      <c r="AG72" s="48"/>
      <c r="AH72" s="48">
        <v>2806171.08</v>
      </c>
      <c r="AI72" s="92" t="s">
        <v>309</v>
      </c>
      <c r="AJ72" s="50">
        <f t="shared" si="22"/>
        <v>1035517.9399999995</v>
      </c>
      <c r="AK72" s="50">
        <f t="shared" si="23"/>
        <v>1604067.4700000007</v>
      </c>
      <c r="AL72" s="43"/>
      <c r="AM72" s="43"/>
      <c r="AN72" s="43">
        <f>AJ72</f>
        <v>1035517.9399999995</v>
      </c>
      <c r="AO72" s="43">
        <f>1193000.62-AN72</f>
        <v>157482.68000000063</v>
      </c>
      <c r="AP72" s="51" t="s">
        <v>67</v>
      </c>
      <c r="AQ72" s="51" t="s">
        <v>67</v>
      </c>
      <c r="AR72" s="91" t="s">
        <v>128</v>
      </c>
      <c r="AS72" s="51" t="s">
        <v>108</v>
      </c>
      <c r="AT72" s="51"/>
      <c r="AU72" s="51"/>
      <c r="AV72" s="51"/>
      <c r="AW72" s="51"/>
      <c r="AX72" s="51"/>
    </row>
    <row r="73" spans="1:50" s="53" customFormat="1" ht="34.5" hidden="1" customHeight="1" x14ac:dyDescent="0.25">
      <c r="A73" s="36" t="s">
        <v>56</v>
      </c>
      <c r="B73" s="38">
        <v>2013</v>
      </c>
      <c r="C73" s="38" t="s">
        <v>87</v>
      </c>
      <c r="D73" s="92" t="s">
        <v>358</v>
      </c>
      <c r="E73" s="38" t="s">
        <v>59</v>
      </c>
      <c r="F73" s="38" t="s">
        <v>93</v>
      </c>
      <c r="G73" s="90">
        <v>41652</v>
      </c>
      <c r="H73" s="90">
        <v>41845</v>
      </c>
      <c r="I73" s="84"/>
      <c r="J73" s="48">
        <v>17000000</v>
      </c>
      <c r="K73" s="48">
        <v>17000000</v>
      </c>
      <c r="L73" s="69"/>
      <c r="M73" s="69"/>
      <c r="N73" s="48">
        <v>17000000</v>
      </c>
      <c r="O73" s="48">
        <f>16635320.94+332706.42</f>
        <v>16968027.359999999</v>
      </c>
      <c r="P73" s="48">
        <v>16837037.68</v>
      </c>
      <c r="Q73" s="44">
        <f t="shared" si="25"/>
        <v>17000000</v>
      </c>
      <c r="R73" s="44">
        <f t="shared" si="25"/>
        <v>17000000</v>
      </c>
      <c r="S73" s="44">
        <f t="shared" si="26"/>
        <v>17000000</v>
      </c>
      <c r="T73" s="43">
        <f t="shared" si="27"/>
        <v>16968027.359999999</v>
      </c>
      <c r="U73" s="44">
        <f t="shared" si="28"/>
        <v>16837037.68</v>
      </c>
      <c r="V73" s="44">
        <f t="shared" si="29"/>
        <v>16837037.68</v>
      </c>
      <c r="W73" s="43">
        <f t="shared" si="30"/>
        <v>16837037.68</v>
      </c>
      <c r="X73" s="111">
        <v>0.95</v>
      </c>
      <c r="Y73" s="111">
        <v>0.92869999999999997</v>
      </c>
      <c r="Z73" s="38" t="s">
        <v>359</v>
      </c>
      <c r="AA73" s="38" t="s">
        <v>93</v>
      </c>
      <c r="AB73" s="38" t="s">
        <v>360</v>
      </c>
      <c r="AC73" s="38" t="s">
        <v>361</v>
      </c>
      <c r="AD73" s="38" t="s">
        <v>362</v>
      </c>
      <c r="AE73" s="38" t="s">
        <v>363</v>
      </c>
      <c r="AF73" s="48">
        <v>896.27</v>
      </c>
      <c r="AG73" s="48">
        <v>0</v>
      </c>
      <c r="AH73" s="48">
        <v>2319668.5299999998</v>
      </c>
      <c r="AI73" s="38" t="s">
        <v>364</v>
      </c>
      <c r="AJ73" s="50">
        <f t="shared" si="22"/>
        <v>31972.640000000596</v>
      </c>
      <c r="AK73" s="50">
        <f t="shared" si="23"/>
        <v>130989.6799999997</v>
      </c>
      <c r="AL73" s="43"/>
      <c r="AM73" s="43"/>
      <c r="AN73" s="43"/>
      <c r="AO73" s="43"/>
      <c r="AP73" s="51" t="s">
        <v>273</v>
      </c>
      <c r="AQ73" s="51" t="s">
        <v>273</v>
      </c>
      <c r="AR73" s="91" t="s">
        <v>128</v>
      </c>
      <c r="AS73" s="51" t="s">
        <v>108</v>
      </c>
      <c r="AT73" s="51"/>
      <c r="AU73" s="51"/>
      <c r="AV73" s="51"/>
      <c r="AW73" s="51"/>
      <c r="AX73" s="51"/>
    </row>
    <row r="74" spans="1:50" s="53" customFormat="1" ht="33" hidden="1" customHeight="1" x14ac:dyDescent="0.25">
      <c r="A74" s="36" t="s">
        <v>56</v>
      </c>
      <c r="B74" s="38">
        <v>2013</v>
      </c>
      <c r="C74" s="38" t="s">
        <v>167</v>
      </c>
      <c r="D74" s="92" t="s">
        <v>365</v>
      </c>
      <c r="E74" s="38" t="s">
        <v>59</v>
      </c>
      <c r="F74" s="38" t="s">
        <v>167</v>
      </c>
      <c r="G74" s="90">
        <v>41675</v>
      </c>
      <c r="H74" s="90">
        <v>41820</v>
      </c>
      <c r="I74" s="84"/>
      <c r="J74" s="48">
        <v>6000000</v>
      </c>
      <c r="K74" s="48">
        <v>6000000</v>
      </c>
      <c r="L74" s="69"/>
      <c r="M74" s="69"/>
      <c r="N74" s="48">
        <v>6000000</v>
      </c>
      <c r="O74" s="48">
        <v>4020655.9</v>
      </c>
      <c r="P74" s="48">
        <v>3970655.9</v>
      </c>
      <c r="Q74" s="43">
        <f t="shared" si="25"/>
        <v>6000000</v>
      </c>
      <c r="R74" s="44">
        <f t="shared" si="25"/>
        <v>6000000</v>
      </c>
      <c r="S74" s="44">
        <f t="shared" si="26"/>
        <v>6000000</v>
      </c>
      <c r="T74" s="43">
        <f t="shared" si="27"/>
        <v>4020655.9</v>
      </c>
      <c r="U74" s="44">
        <f t="shared" si="28"/>
        <v>3970655.9</v>
      </c>
      <c r="V74" s="44">
        <f t="shared" si="29"/>
        <v>3970655.9</v>
      </c>
      <c r="W74" s="43">
        <f t="shared" si="30"/>
        <v>3970655.9</v>
      </c>
      <c r="X74" s="111">
        <v>1</v>
      </c>
      <c r="Y74" s="111">
        <v>1</v>
      </c>
      <c r="Z74" s="38" t="s">
        <v>366</v>
      </c>
      <c r="AA74" s="38" t="s">
        <v>347</v>
      </c>
      <c r="AB74" s="38" t="s">
        <v>348</v>
      </c>
      <c r="AC74" s="38" t="s">
        <v>367</v>
      </c>
      <c r="AD74" s="38" t="s">
        <v>368</v>
      </c>
      <c r="AE74" s="38" t="s">
        <v>369</v>
      </c>
      <c r="AF74" s="48">
        <v>233.15</v>
      </c>
      <c r="AG74" s="48">
        <v>0</v>
      </c>
      <c r="AH74" s="48">
        <v>50011.549999999625</v>
      </c>
      <c r="AI74" s="38" t="s">
        <v>370</v>
      </c>
      <c r="AJ74" s="50">
        <f t="shared" si="22"/>
        <v>1979344.1</v>
      </c>
      <c r="AK74" s="50">
        <f t="shared" si="23"/>
        <v>50000</v>
      </c>
      <c r="AL74" s="43"/>
      <c r="AM74" s="43"/>
      <c r="AN74" s="43"/>
      <c r="AO74" s="43"/>
      <c r="AP74" s="51" t="s">
        <v>67</v>
      </c>
      <c r="AQ74" s="51" t="s">
        <v>67</v>
      </c>
      <c r="AR74" s="91" t="s">
        <v>128</v>
      </c>
      <c r="AS74" s="51" t="s">
        <v>108</v>
      </c>
      <c r="AT74" s="51"/>
      <c r="AU74" s="51"/>
      <c r="AV74" s="51"/>
      <c r="AW74" s="51"/>
      <c r="AX74" s="51"/>
    </row>
    <row r="75" spans="1:50" s="53" customFormat="1" ht="60" hidden="1" customHeight="1" x14ac:dyDescent="0.25">
      <c r="A75" s="36" t="s">
        <v>56</v>
      </c>
      <c r="B75" s="38">
        <v>2013</v>
      </c>
      <c r="C75" s="38" t="s">
        <v>167</v>
      </c>
      <c r="D75" s="92" t="s">
        <v>371</v>
      </c>
      <c r="E75" s="38" t="s">
        <v>59</v>
      </c>
      <c r="F75" s="38" t="s">
        <v>167</v>
      </c>
      <c r="G75" s="90">
        <v>41708</v>
      </c>
      <c r="H75" s="90">
        <v>41827</v>
      </c>
      <c r="I75" s="84"/>
      <c r="J75" s="48">
        <v>5000000</v>
      </c>
      <c r="K75" s="48">
        <v>5000000</v>
      </c>
      <c r="L75" s="69"/>
      <c r="M75" s="69"/>
      <c r="N75" s="48">
        <v>5000000</v>
      </c>
      <c r="O75" s="48">
        <v>4917714.1500000004</v>
      </c>
      <c r="P75" s="48">
        <v>4917714.1500000004</v>
      </c>
      <c r="Q75" s="43">
        <f t="shared" si="25"/>
        <v>5000000</v>
      </c>
      <c r="R75" s="44">
        <f t="shared" si="25"/>
        <v>5000000</v>
      </c>
      <c r="S75" s="44">
        <f t="shared" si="26"/>
        <v>5000000</v>
      </c>
      <c r="T75" s="43">
        <f t="shared" si="27"/>
        <v>4917714.1500000004</v>
      </c>
      <c r="U75" s="44">
        <f t="shared" si="28"/>
        <v>4917714.1500000004</v>
      </c>
      <c r="V75" s="44">
        <f t="shared" si="29"/>
        <v>4917714.1500000004</v>
      </c>
      <c r="W75" s="43">
        <f t="shared" si="30"/>
        <v>4917714.1500000004</v>
      </c>
      <c r="X75" s="111">
        <v>1</v>
      </c>
      <c r="Y75" s="117">
        <v>1</v>
      </c>
      <c r="Z75" s="38" t="s">
        <v>372</v>
      </c>
      <c r="AA75" s="38" t="s">
        <v>347</v>
      </c>
      <c r="AB75" s="38" t="s">
        <v>348</v>
      </c>
      <c r="AC75" s="38" t="s">
        <v>367</v>
      </c>
      <c r="AD75" s="38" t="s">
        <v>314</v>
      </c>
      <c r="AE75" s="38" t="s">
        <v>373</v>
      </c>
      <c r="AF75" s="48">
        <v>57.55</v>
      </c>
      <c r="AG75" s="48">
        <v>0</v>
      </c>
      <c r="AH75" s="48">
        <v>82285.840000000739</v>
      </c>
      <c r="AI75" s="38" t="s">
        <v>374</v>
      </c>
      <c r="AJ75" s="50">
        <f t="shared" si="22"/>
        <v>82285.849999999627</v>
      </c>
      <c r="AK75" s="50">
        <f t="shared" si="23"/>
        <v>0</v>
      </c>
      <c r="AL75" s="43"/>
      <c r="AM75" s="43"/>
      <c r="AN75" s="43"/>
      <c r="AO75" s="43"/>
      <c r="AP75" s="51" t="s">
        <v>67</v>
      </c>
      <c r="AQ75" s="51" t="s">
        <v>67</v>
      </c>
      <c r="AR75" s="51" t="s">
        <v>68</v>
      </c>
      <c r="AS75" s="51"/>
      <c r="AT75" s="51" t="s">
        <v>69</v>
      </c>
      <c r="AU75" s="51" t="s">
        <v>69</v>
      </c>
      <c r="AV75" s="51"/>
      <c r="AW75" s="51"/>
      <c r="AX75" s="51"/>
    </row>
    <row r="76" spans="1:50" s="53" customFormat="1" ht="31.5" hidden="1" customHeight="1" x14ac:dyDescent="0.25">
      <c r="A76" s="36" t="s">
        <v>56</v>
      </c>
      <c r="B76" s="38">
        <v>2013</v>
      </c>
      <c r="C76" s="38" t="s">
        <v>87</v>
      </c>
      <c r="D76" s="92" t="s">
        <v>375</v>
      </c>
      <c r="E76" s="38" t="s">
        <v>59</v>
      </c>
      <c r="F76" s="38" t="s">
        <v>93</v>
      </c>
      <c r="G76" s="90">
        <v>41652</v>
      </c>
      <c r="H76" s="90">
        <v>41797</v>
      </c>
      <c r="I76" s="84"/>
      <c r="J76" s="48">
        <v>18000000</v>
      </c>
      <c r="K76" s="48">
        <v>18000000</v>
      </c>
      <c r="L76" s="69"/>
      <c r="M76" s="69"/>
      <c r="N76" s="48">
        <v>18000000</v>
      </c>
      <c r="O76" s="48">
        <v>17969717.52</v>
      </c>
      <c r="P76" s="48">
        <v>17135974.559999999</v>
      </c>
      <c r="Q76" s="44">
        <f t="shared" si="25"/>
        <v>18000000</v>
      </c>
      <c r="R76" s="44">
        <f t="shared" si="25"/>
        <v>18000000</v>
      </c>
      <c r="S76" s="44">
        <f t="shared" si="26"/>
        <v>18000000</v>
      </c>
      <c r="T76" s="43">
        <f>O76</f>
        <v>17969717.52</v>
      </c>
      <c r="U76" s="44">
        <f t="shared" si="28"/>
        <v>17135974.559999999</v>
      </c>
      <c r="V76" s="44">
        <f t="shared" si="29"/>
        <v>17135974.559999999</v>
      </c>
      <c r="W76" s="43">
        <f t="shared" si="30"/>
        <v>17135974.559999999</v>
      </c>
      <c r="X76" s="111">
        <v>1</v>
      </c>
      <c r="Y76" s="111">
        <v>0.95069999999999999</v>
      </c>
      <c r="Z76" s="38" t="s">
        <v>376</v>
      </c>
      <c r="AA76" s="38" t="s">
        <v>87</v>
      </c>
      <c r="AB76" s="38" t="s">
        <v>360</v>
      </c>
      <c r="AC76" s="38" t="s">
        <v>377</v>
      </c>
      <c r="AD76" s="38" t="s">
        <v>378</v>
      </c>
      <c r="AE76" s="38" t="s">
        <v>379</v>
      </c>
      <c r="AF76" s="48">
        <v>365.27</v>
      </c>
      <c r="AG76" s="48">
        <v>0</v>
      </c>
      <c r="AH76" s="48">
        <v>887723.29</v>
      </c>
      <c r="AI76" s="38" t="s">
        <v>380</v>
      </c>
      <c r="AJ76" s="50">
        <f t="shared" si="22"/>
        <v>30282.480000000447</v>
      </c>
      <c r="AK76" s="50">
        <f t="shared" si="23"/>
        <v>833742.96000000089</v>
      </c>
      <c r="AL76" s="43"/>
      <c r="AM76" s="43"/>
      <c r="AN76" s="43"/>
      <c r="AO76" s="43"/>
      <c r="AP76" s="51" t="s">
        <v>67</v>
      </c>
      <c r="AQ76" s="51" t="s">
        <v>67</v>
      </c>
      <c r="AR76" s="91" t="s">
        <v>128</v>
      </c>
      <c r="AS76" s="51" t="s">
        <v>108</v>
      </c>
      <c r="AT76" s="51"/>
      <c r="AU76" s="51"/>
      <c r="AV76" s="51"/>
      <c r="AW76" s="51"/>
      <c r="AX76" s="51"/>
    </row>
    <row r="77" spans="1:50" s="53" customFormat="1" ht="34.5" hidden="1" customHeight="1" x14ac:dyDescent="0.25">
      <c r="A77" s="38" t="s">
        <v>56</v>
      </c>
      <c r="B77" s="38">
        <v>2013</v>
      </c>
      <c r="C77" s="38" t="s">
        <v>106</v>
      </c>
      <c r="D77" s="92" t="s">
        <v>381</v>
      </c>
      <c r="E77" s="38"/>
      <c r="F77" s="38" t="s">
        <v>108</v>
      </c>
      <c r="G77" s="38"/>
      <c r="H77" s="38"/>
      <c r="I77" s="84"/>
      <c r="J77" s="48"/>
      <c r="K77" s="48"/>
      <c r="L77" s="69"/>
      <c r="M77" s="69"/>
      <c r="N77" s="48"/>
      <c r="O77" s="48"/>
      <c r="P77" s="48"/>
      <c r="Q77" s="48"/>
      <c r="R77" s="44"/>
      <c r="S77" s="44"/>
      <c r="T77" s="36"/>
      <c r="U77" s="44"/>
      <c r="V77" s="44"/>
      <c r="W77" s="43"/>
      <c r="X77" s="36"/>
      <c r="Y77" s="36" t="s">
        <v>318</v>
      </c>
      <c r="Z77" s="38"/>
      <c r="AA77" s="38"/>
      <c r="AB77" s="38" t="s">
        <v>305</v>
      </c>
      <c r="AC77" s="38" t="s">
        <v>382</v>
      </c>
      <c r="AD77" s="38" t="s">
        <v>383</v>
      </c>
      <c r="AE77" s="38" t="s">
        <v>384</v>
      </c>
      <c r="AF77" s="48">
        <v>182.33</v>
      </c>
      <c r="AG77" s="48">
        <v>0</v>
      </c>
      <c r="AH77" s="48">
        <v>638710.34</v>
      </c>
      <c r="AI77" s="38" t="s">
        <v>385</v>
      </c>
      <c r="AJ77" s="50"/>
      <c r="AK77" s="50"/>
      <c r="AL77" s="43"/>
      <c r="AM77" s="43"/>
      <c r="AN77" s="43">
        <v>272975.48</v>
      </c>
      <c r="AO77" s="43">
        <v>86651.72</v>
      </c>
      <c r="AP77" s="85"/>
      <c r="AQ77" s="51"/>
      <c r="AR77" s="51"/>
      <c r="AS77" s="51"/>
      <c r="AT77" s="51"/>
      <c r="AU77" s="51"/>
      <c r="AV77" s="51"/>
      <c r="AW77" s="51"/>
      <c r="AX77" s="51"/>
    </row>
    <row r="78" spans="1:50" s="53" customFormat="1" ht="60" hidden="1" customHeight="1" x14ac:dyDescent="0.25">
      <c r="A78" s="36" t="s">
        <v>56</v>
      </c>
      <c r="B78" s="38">
        <v>2013</v>
      </c>
      <c r="C78" s="38" t="s">
        <v>57</v>
      </c>
      <c r="D78" s="92" t="s">
        <v>386</v>
      </c>
      <c r="E78" s="38" t="s">
        <v>89</v>
      </c>
      <c r="F78" s="38" t="s">
        <v>108</v>
      </c>
      <c r="G78" s="39">
        <v>41680</v>
      </c>
      <c r="H78" s="39">
        <v>41869</v>
      </c>
      <c r="I78" s="84"/>
      <c r="J78" s="48">
        <v>2500000</v>
      </c>
      <c r="K78" s="48">
        <v>2500000</v>
      </c>
      <c r="L78" s="69"/>
      <c r="M78" s="69"/>
      <c r="N78" s="48">
        <v>2500000</v>
      </c>
      <c r="O78" s="48">
        <v>2441191</v>
      </c>
      <c r="P78" s="48">
        <v>2441191</v>
      </c>
      <c r="Q78" s="44">
        <f t="shared" si="25"/>
        <v>2500000</v>
      </c>
      <c r="R78" s="44">
        <f t="shared" si="25"/>
        <v>2500000</v>
      </c>
      <c r="S78" s="44">
        <f t="shared" si="26"/>
        <v>2500000</v>
      </c>
      <c r="T78" s="43">
        <f t="shared" ref="T78:T90" si="31">O78</f>
        <v>2441191</v>
      </c>
      <c r="U78" s="44">
        <f t="shared" ref="U78:U84" si="32">V78</f>
        <v>2441191</v>
      </c>
      <c r="V78" s="44">
        <f t="shared" ref="V78:V90" si="33">P78</f>
        <v>2441191</v>
      </c>
      <c r="W78" s="43">
        <f t="shared" ref="W78:W84" si="34">V78</f>
        <v>2441191</v>
      </c>
      <c r="X78" s="111">
        <v>1</v>
      </c>
      <c r="Y78" s="111">
        <v>1</v>
      </c>
      <c r="Z78" s="38" t="s">
        <v>387</v>
      </c>
      <c r="AA78" s="38" t="s">
        <v>61</v>
      </c>
      <c r="AB78" s="38"/>
      <c r="AC78" s="38"/>
      <c r="AD78" s="38"/>
      <c r="AE78" s="38"/>
      <c r="AF78" s="48"/>
      <c r="AG78" s="48"/>
      <c r="AH78" s="48"/>
      <c r="AI78" s="38"/>
      <c r="AJ78" s="50">
        <f t="shared" ref="AJ78:AJ84" si="35">K78-O78</f>
        <v>58809</v>
      </c>
      <c r="AK78" s="50">
        <f t="shared" ref="AK78:AK84" si="36">O78-P78</f>
        <v>0</v>
      </c>
      <c r="AL78" s="43"/>
      <c r="AM78" s="43"/>
      <c r="AN78" s="43"/>
      <c r="AO78" s="43"/>
      <c r="AP78" s="51" t="s">
        <v>67</v>
      </c>
      <c r="AQ78" s="51" t="s">
        <v>67</v>
      </c>
      <c r="AR78" s="51" t="s">
        <v>68</v>
      </c>
      <c r="AS78" s="51"/>
      <c r="AT78" s="51" t="s">
        <v>69</v>
      </c>
      <c r="AU78" s="51" t="s">
        <v>69</v>
      </c>
      <c r="AV78" s="51"/>
      <c r="AW78" s="51"/>
      <c r="AX78" s="51"/>
    </row>
    <row r="79" spans="1:50" s="53" customFormat="1" ht="75" hidden="1" customHeight="1" x14ac:dyDescent="0.25">
      <c r="A79" s="36" t="s">
        <v>56</v>
      </c>
      <c r="B79" s="38">
        <v>2013</v>
      </c>
      <c r="C79" s="38" t="s">
        <v>57</v>
      </c>
      <c r="D79" s="92" t="s">
        <v>388</v>
      </c>
      <c r="E79" s="38" t="s">
        <v>89</v>
      </c>
      <c r="F79" s="38" t="s">
        <v>108</v>
      </c>
      <c r="G79" s="39">
        <v>41778</v>
      </c>
      <c r="H79" s="39">
        <v>41869</v>
      </c>
      <c r="I79" s="84"/>
      <c r="J79" s="48">
        <v>2000000</v>
      </c>
      <c r="K79" s="48">
        <v>2000000</v>
      </c>
      <c r="L79" s="69"/>
      <c r="M79" s="69"/>
      <c r="N79" s="48">
        <v>2000000</v>
      </c>
      <c r="O79" s="48">
        <v>1998379.86</v>
      </c>
      <c r="P79" s="48">
        <v>1998379.85</v>
      </c>
      <c r="Q79" s="44">
        <f t="shared" si="25"/>
        <v>2000000</v>
      </c>
      <c r="R79" s="44">
        <f t="shared" si="25"/>
        <v>2000000</v>
      </c>
      <c r="S79" s="44">
        <f t="shared" si="26"/>
        <v>2000000</v>
      </c>
      <c r="T79" s="43">
        <f t="shared" si="31"/>
        <v>1998379.86</v>
      </c>
      <c r="U79" s="44">
        <f t="shared" si="32"/>
        <v>1998379.85</v>
      </c>
      <c r="V79" s="44">
        <f t="shared" si="33"/>
        <v>1998379.85</v>
      </c>
      <c r="W79" s="43">
        <f t="shared" si="34"/>
        <v>1998379.85</v>
      </c>
      <c r="X79" s="111">
        <v>1</v>
      </c>
      <c r="Y79" s="111">
        <v>1</v>
      </c>
      <c r="Z79" s="38" t="s">
        <v>389</v>
      </c>
      <c r="AA79" s="38" t="s">
        <v>61</v>
      </c>
      <c r="AB79" s="38"/>
      <c r="AC79" s="38"/>
      <c r="AD79" s="38"/>
      <c r="AE79" s="38"/>
      <c r="AF79" s="48"/>
      <c r="AG79" s="48"/>
      <c r="AH79" s="48"/>
      <c r="AI79" s="38"/>
      <c r="AJ79" s="50">
        <f t="shared" si="35"/>
        <v>1620.1399999998976</v>
      </c>
      <c r="AK79" s="50">
        <f t="shared" si="36"/>
        <v>1.0000000009313226E-2</v>
      </c>
      <c r="AL79" s="43"/>
      <c r="AM79" s="43"/>
      <c r="AN79" s="43"/>
      <c r="AO79" s="43"/>
      <c r="AP79" s="51" t="s">
        <v>67</v>
      </c>
      <c r="AQ79" s="51" t="s">
        <v>67</v>
      </c>
      <c r="AR79" s="51" t="s">
        <v>68</v>
      </c>
      <c r="AS79" s="51"/>
      <c r="AT79" s="51" t="s">
        <v>69</v>
      </c>
      <c r="AU79" s="51" t="s">
        <v>69</v>
      </c>
      <c r="AV79" s="51"/>
      <c r="AW79" s="51"/>
      <c r="AX79" s="51"/>
    </row>
    <row r="80" spans="1:50" s="53" customFormat="1" ht="45" hidden="1" customHeight="1" x14ac:dyDescent="0.25">
      <c r="A80" s="36" t="s">
        <v>56</v>
      </c>
      <c r="B80" s="38">
        <v>2013</v>
      </c>
      <c r="C80" s="38" t="s">
        <v>57</v>
      </c>
      <c r="D80" s="92" t="s">
        <v>390</v>
      </c>
      <c r="E80" s="38" t="s">
        <v>89</v>
      </c>
      <c r="F80" s="38" t="s">
        <v>108</v>
      </c>
      <c r="G80" s="39">
        <v>41639</v>
      </c>
      <c r="H80" s="39">
        <v>41911</v>
      </c>
      <c r="I80" s="84"/>
      <c r="J80" s="48">
        <v>1000000</v>
      </c>
      <c r="K80" s="48">
        <v>1000000</v>
      </c>
      <c r="L80" s="69"/>
      <c r="M80" s="69"/>
      <c r="N80" s="48">
        <v>1000000</v>
      </c>
      <c r="O80" s="48">
        <v>999243.72</v>
      </c>
      <c r="P80" s="48">
        <v>999243.72</v>
      </c>
      <c r="Q80" s="44">
        <f t="shared" si="25"/>
        <v>1000000</v>
      </c>
      <c r="R80" s="44">
        <f t="shared" si="25"/>
        <v>1000000</v>
      </c>
      <c r="S80" s="44">
        <f t="shared" si="26"/>
        <v>1000000</v>
      </c>
      <c r="T80" s="43">
        <f t="shared" si="31"/>
        <v>999243.72</v>
      </c>
      <c r="U80" s="44">
        <f t="shared" si="32"/>
        <v>999243.72</v>
      </c>
      <c r="V80" s="44">
        <f t="shared" si="33"/>
        <v>999243.72</v>
      </c>
      <c r="W80" s="43">
        <f t="shared" si="34"/>
        <v>999243.72</v>
      </c>
      <c r="X80" s="111">
        <v>1</v>
      </c>
      <c r="Y80" s="111">
        <v>1</v>
      </c>
      <c r="Z80" s="38" t="s">
        <v>391</v>
      </c>
      <c r="AA80" s="38" t="s">
        <v>61</v>
      </c>
      <c r="AB80" s="38"/>
      <c r="AC80" s="38"/>
      <c r="AD80" s="38"/>
      <c r="AE80" s="38"/>
      <c r="AF80" s="48"/>
      <c r="AG80" s="48"/>
      <c r="AH80" s="48"/>
      <c r="AI80" s="38"/>
      <c r="AJ80" s="50">
        <f t="shared" si="35"/>
        <v>756.28000000002794</v>
      </c>
      <c r="AK80" s="50">
        <f t="shared" si="36"/>
        <v>0</v>
      </c>
      <c r="AL80" s="43"/>
      <c r="AM80" s="43"/>
      <c r="AN80" s="43"/>
      <c r="AO80" s="43"/>
      <c r="AP80" s="51" t="s">
        <v>67</v>
      </c>
      <c r="AQ80" s="51" t="s">
        <v>67</v>
      </c>
      <c r="AR80" s="51" t="s">
        <v>68</v>
      </c>
      <c r="AS80" s="51"/>
      <c r="AT80" s="51" t="s">
        <v>69</v>
      </c>
      <c r="AU80" s="51" t="s">
        <v>69</v>
      </c>
      <c r="AV80" s="51"/>
      <c r="AW80" s="51"/>
      <c r="AX80" s="51"/>
    </row>
    <row r="81" spans="1:50" s="53" customFormat="1" ht="45" hidden="1" customHeight="1" x14ac:dyDescent="0.25">
      <c r="A81" s="36" t="s">
        <v>56</v>
      </c>
      <c r="B81" s="38">
        <v>2013</v>
      </c>
      <c r="C81" s="38" t="s">
        <v>57</v>
      </c>
      <c r="D81" s="92" t="s">
        <v>392</v>
      </c>
      <c r="E81" s="38" t="s">
        <v>89</v>
      </c>
      <c r="F81" s="38" t="s">
        <v>108</v>
      </c>
      <c r="G81" s="39">
        <v>41719</v>
      </c>
      <c r="H81" s="39">
        <v>41845</v>
      </c>
      <c r="I81" s="84"/>
      <c r="J81" s="48">
        <v>500000</v>
      </c>
      <c r="K81" s="48">
        <v>500000</v>
      </c>
      <c r="L81" s="69"/>
      <c r="M81" s="69"/>
      <c r="N81" s="48">
        <v>500000</v>
      </c>
      <c r="O81" s="48">
        <v>493000</v>
      </c>
      <c r="P81" s="48">
        <v>493000</v>
      </c>
      <c r="Q81" s="44">
        <f t="shared" si="25"/>
        <v>500000</v>
      </c>
      <c r="R81" s="44">
        <f t="shared" si="25"/>
        <v>500000</v>
      </c>
      <c r="S81" s="44">
        <f t="shared" si="26"/>
        <v>500000</v>
      </c>
      <c r="T81" s="43">
        <f t="shared" si="31"/>
        <v>493000</v>
      </c>
      <c r="U81" s="44">
        <f t="shared" si="32"/>
        <v>493000</v>
      </c>
      <c r="V81" s="44">
        <f t="shared" si="33"/>
        <v>493000</v>
      </c>
      <c r="W81" s="43">
        <f t="shared" si="34"/>
        <v>493000</v>
      </c>
      <c r="X81" s="111">
        <v>1</v>
      </c>
      <c r="Y81" s="111">
        <v>1</v>
      </c>
      <c r="Z81" s="38" t="s">
        <v>393</v>
      </c>
      <c r="AA81" s="38" t="s">
        <v>61</v>
      </c>
      <c r="AB81" s="38"/>
      <c r="AC81" s="38"/>
      <c r="AD81" s="38"/>
      <c r="AE81" s="38"/>
      <c r="AF81" s="48"/>
      <c r="AG81" s="48"/>
      <c r="AH81" s="48"/>
      <c r="AI81" s="38"/>
      <c r="AJ81" s="50">
        <f t="shared" si="35"/>
        <v>7000</v>
      </c>
      <c r="AK81" s="50">
        <f t="shared" si="36"/>
        <v>0</v>
      </c>
      <c r="AL81" s="43"/>
      <c r="AM81" s="43"/>
      <c r="AN81" s="43"/>
      <c r="AO81" s="43"/>
      <c r="AP81" s="51" t="s">
        <v>67</v>
      </c>
      <c r="AQ81" s="51" t="s">
        <v>67</v>
      </c>
      <c r="AR81" s="51" t="s">
        <v>68</v>
      </c>
      <c r="AS81" s="51"/>
      <c r="AT81" s="51" t="s">
        <v>69</v>
      </c>
      <c r="AU81" s="51" t="s">
        <v>69</v>
      </c>
      <c r="AV81" s="51"/>
      <c r="AW81" s="51"/>
      <c r="AX81" s="51"/>
    </row>
    <row r="82" spans="1:50" s="53" customFormat="1" ht="30" hidden="1" customHeight="1" x14ac:dyDescent="0.25">
      <c r="A82" s="36" t="s">
        <v>56</v>
      </c>
      <c r="B82" s="38">
        <v>2013</v>
      </c>
      <c r="C82" s="38" t="s">
        <v>57</v>
      </c>
      <c r="D82" s="92" t="s">
        <v>394</v>
      </c>
      <c r="E82" s="38" t="s">
        <v>89</v>
      </c>
      <c r="F82" s="38" t="s">
        <v>108</v>
      </c>
      <c r="G82" s="39">
        <v>41701</v>
      </c>
      <c r="H82" s="39">
        <v>41873</v>
      </c>
      <c r="I82" s="84"/>
      <c r="J82" s="48">
        <v>1000000</v>
      </c>
      <c r="K82" s="48">
        <v>1000000</v>
      </c>
      <c r="L82" s="69"/>
      <c r="M82" s="69"/>
      <c r="N82" s="48">
        <v>1000000</v>
      </c>
      <c r="O82" s="48">
        <v>997600</v>
      </c>
      <c r="P82" s="48">
        <v>997600</v>
      </c>
      <c r="Q82" s="44">
        <f t="shared" si="25"/>
        <v>1000000</v>
      </c>
      <c r="R82" s="44">
        <f t="shared" si="25"/>
        <v>1000000</v>
      </c>
      <c r="S82" s="44">
        <f t="shared" si="26"/>
        <v>1000000</v>
      </c>
      <c r="T82" s="43">
        <f t="shared" si="31"/>
        <v>997600</v>
      </c>
      <c r="U82" s="44">
        <f t="shared" si="32"/>
        <v>997600</v>
      </c>
      <c r="V82" s="44">
        <f t="shared" si="33"/>
        <v>997600</v>
      </c>
      <c r="W82" s="43">
        <f t="shared" si="34"/>
        <v>997600</v>
      </c>
      <c r="X82" s="111">
        <v>1</v>
      </c>
      <c r="Y82" s="111">
        <v>1</v>
      </c>
      <c r="Z82" s="38" t="s">
        <v>395</v>
      </c>
      <c r="AA82" s="38" t="s">
        <v>61</v>
      </c>
      <c r="AB82" s="38"/>
      <c r="AC82" s="38"/>
      <c r="AD82" s="38"/>
      <c r="AE82" s="38"/>
      <c r="AF82" s="48"/>
      <c r="AG82" s="48"/>
      <c r="AH82" s="48"/>
      <c r="AI82" s="38"/>
      <c r="AJ82" s="50">
        <f t="shared" si="35"/>
        <v>2400</v>
      </c>
      <c r="AK82" s="50">
        <f t="shared" si="36"/>
        <v>0</v>
      </c>
      <c r="AL82" s="43"/>
      <c r="AM82" s="43"/>
      <c r="AN82" s="43"/>
      <c r="AO82" s="43"/>
      <c r="AP82" s="51" t="s">
        <v>67</v>
      </c>
      <c r="AQ82" s="51" t="s">
        <v>67</v>
      </c>
      <c r="AR82" s="51" t="s">
        <v>68</v>
      </c>
      <c r="AS82" s="51"/>
      <c r="AT82" s="51" t="s">
        <v>69</v>
      </c>
      <c r="AU82" s="51" t="s">
        <v>69</v>
      </c>
      <c r="AV82" s="51"/>
      <c r="AW82" s="51"/>
      <c r="AX82" s="51"/>
    </row>
    <row r="83" spans="1:50" s="53" customFormat="1" ht="30" hidden="1" customHeight="1" x14ac:dyDescent="0.25">
      <c r="A83" s="36" t="s">
        <v>56</v>
      </c>
      <c r="B83" s="38">
        <v>2013</v>
      </c>
      <c r="C83" s="38" t="s">
        <v>57</v>
      </c>
      <c r="D83" s="92" t="s">
        <v>396</v>
      </c>
      <c r="E83" s="38" t="s">
        <v>89</v>
      </c>
      <c r="F83" s="38" t="s">
        <v>108</v>
      </c>
      <c r="G83" s="39">
        <v>41670</v>
      </c>
      <c r="H83" s="39">
        <v>41719</v>
      </c>
      <c r="I83" s="84"/>
      <c r="J83" s="48">
        <v>1250000</v>
      </c>
      <c r="K83" s="48">
        <v>1250000</v>
      </c>
      <c r="L83" s="69"/>
      <c r="M83" s="69"/>
      <c r="N83" s="48">
        <v>1250000</v>
      </c>
      <c r="O83" s="48">
        <v>1070000</v>
      </c>
      <c r="P83" s="48">
        <v>1070000</v>
      </c>
      <c r="Q83" s="43">
        <f>J83</f>
        <v>1250000</v>
      </c>
      <c r="R83" s="44">
        <f t="shared" ref="R83" si="37">K83</f>
        <v>1250000</v>
      </c>
      <c r="S83" s="44">
        <f t="shared" si="26"/>
        <v>1250000</v>
      </c>
      <c r="T83" s="43">
        <f t="shared" si="31"/>
        <v>1070000</v>
      </c>
      <c r="U83" s="44">
        <f t="shared" si="32"/>
        <v>1070000</v>
      </c>
      <c r="V83" s="44">
        <f t="shared" si="33"/>
        <v>1070000</v>
      </c>
      <c r="W83" s="43">
        <f t="shared" si="34"/>
        <v>1070000</v>
      </c>
      <c r="X83" s="111">
        <v>1</v>
      </c>
      <c r="Y83" s="111">
        <v>1</v>
      </c>
      <c r="Z83" s="38" t="s">
        <v>397</v>
      </c>
      <c r="AA83" s="38" t="s">
        <v>61</v>
      </c>
      <c r="AB83" s="38"/>
      <c r="AC83" s="38"/>
      <c r="AD83" s="38"/>
      <c r="AE83" s="38"/>
      <c r="AF83" s="48"/>
      <c r="AG83" s="48"/>
      <c r="AH83" s="48"/>
      <c r="AI83" s="38"/>
      <c r="AJ83" s="50">
        <f t="shared" si="35"/>
        <v>180000</v>
      </c>
      <c r="AK83" s="50">
        <f t="shared" si="36"/>
        <v>0</v>
      </c>
      <c r="AL83" s="43"/>
      <c r="AM83" s="43"/>
      <c r="AN83" s="43"/>
      <c r="AO83" s="43"/>
      <c r="AP83" s="51" t="s">
        <v>67</v>
      </c>
      <c r="AQ83" s="51" t="s">
        <v>67</v>
      </c>
      <c r="AR83" s="51" t="s">
        <v>68</v>
      </c>
      <c r="AS83" s="51"/>
      <c r="AT83" s="51" t="s">
        <v>69</v>
      </c>
      <c r="AU83" s="51" t="s">
        <v>69</v>
      </c>
      <c r="AV83" s="51"/>
      <c r="AW83" s="51"/>
      <c r="AX83" s="51"/>
    </row>
    <row r="84" spans="1:50" s="53" customFormat="1" ht="54.75" hidden="1" customHeight="1" x14ac:dyDescent="0.25">
      <c r="A84" s="54" t="s">
        <v>56</v>
      </c>
      <c r="B84" s="55">
        <v>2013</v>
      </c>
      <c r="C84" s="55" t="s">
        <v>57</v>
      </c>
      <c r="D84" s="101" t="s">
        <v>398</v>
      </c>
      <c r="E84" s="55" t="s">
        <v>89</v>
      </c>
      <c r="F84" s="55" t="s">
        <v>108</v>
      </c>
      <c r="G84" s="118">
        <v>41670</v>
      </c>
      <c r="H84" s="118">
        <v>41908</v>
      </c>
      <c r="I84" s="66"/>
      <c r="J84" s="62">
        <v>2600000</v>
      </c>
      <c r="K84" s="62">
        <v>2600000</v>
      </c>
      <c r="L84" s="119"/>
      <c r="M84" s="75"/>
      <c r="N84" s="62">
        <v>2600000</v>
      </c>
      <c r="O84" s="48">
        <v>2581000</v>
      </c>
      <c r="P84" s="48">
        <f>1287600+1293400</f>
        <v>2581000</v>
      </c>
      <c r="Q84" s="62">
        <f>J84</f>
        <v>2600000</v>
      </c>
      <c r="R84" s="62">
        <f>K84</f>
        <v>2600000</v>
      </c>
      <c r="S84" s="44">
        <f>N84</f>
        <v>2600000</v>
      </c>
      <c r="T84" s="43">
        <f t="shared" si="31"/>
        <v>2581000</v>
      </c>
      <c r="U84" s="44">
        <f t="shared" si="32"/>
        <v>2581000</v>
      </c>
      <c r="V84" s="44">
        <f t="shared" si="33"/>
        <v>2581000</v>
      </c>
      <c r="W84" s="43">
        <f t="shared" si="34"/>
        <v>2581000</v>
      </c>
      <c r="X84" s="111">
        <v>1</v>
      </c>
      <c r="Y84" s="111">
        <v>0.93</v>
      </c>
      <c r="Z84" s="55" t="s">
        <v>399</v>
      </c>
      <c r="AA84" s="55" t="s">
        <v>61</v>
      </c>
      <c r="AB84" s="38"/>
      <c r="AC84" s="38"/>
      <c r="AD84" s="38"/>
      <c r="AE84" s="38"/>
      <c r="AF84" s="48"/>
      <c r="AG84" s="48"/>
      <c r="AH84" s="48"/>
      <c r="AI84" s="38"/>
      <c r="AJ84" s="50">
        <f t="shared" si="35"/>
        <v>19000</v>
      </c>
      <c r="AK84" s="50">
        <f t="shared" si="36"/>
        <v>0</v>
      </c>
      <c r="AL84" s="43"/>
      <c r="AM84" s="43"/>
      <c r="AN84" s="43"/>
      <c r="AO84" s="43"/>
      <c r="AP84" s="51" t="s">
        <v>67</v>
      </c>
      <c r="AQ84" s="51" t="s">
        <v>67</v>
      </c>
      <c r="AR84" s="51" t="s">
        <v>68</v>
      </c>
      <c r="AS84" s="51"/>
      <c r="AT84" s="51" t="s">
        <v>69</v>
      </c>
      <c r="AU84" s="51" t="s">
        <v>69</v>
      </c>
      <c r="AV84" s="51"/>
      <c r="AW84" s="51"/>
      <c r="AX84" s="51"/>
    </row>
    <row r="85" spans="1:50" s="53" customFormat="1" ht="55.5" hidden="1" customHeight="1" x14ac:dyDescent="0.25">
      <c r="A85" s="65"/>
      <c r="B85" s="66"/>
      <c r="C85" s="66"/>
      <c r="D85" s="102"/>
      <c r="E85" s="66"/>
      <c r="F85" s="66"/>
      <c r="G85" s="66"/>
      <c r="H85" s="66"/>
      <c r="I85" s="66"/>
      <c r="J85" s="75"/>
      <c r="K85" s="75"/>
      <c r="L85" s="119"/>
      <c r="M85" s="75"/>
      <c r="N85" s="75"/>
      <c r="O85" s="69">
        <v>0</v>
      </c>
      <c r="P85" s="69">
        <v>0</v>
      </c>
      <c r="Q85" s="65"/>
      <c r="R85" s="65"/>
      <c r="S85" s="70">
        <v>0</v>
      </c>
      <c r="T85" s="70">
        <f t="shared" si="31"/>
        <v>0</v>
      </c>
      <c r="U85" s="70">
        <v>0</v>
      </c>
      <c r="V85" s="70">
        <f t="shared" si="33"/>
        <v>0</v>
      </c>
      <c r="W85" s="70">
        <v>0</v>
      </c>
      <c r="X85" s="83">
        <v>0.98</v>
      </c>
      <c r="Y85" s="83">
        <v>0.98</v>
      </c>
      <c r="Z85" s="66"/>
      <c r="AA85" s="66"/>
      <c r="AB85" s="84"/>
      <c r="AC85" s="84"/>
      <c r="AD85" s="84"/>
      <c r="AE85" s="84"/>
      <c r="AF85" s="69"/>
      <c r="AG85" s="69"/>
      <c r="AH85" s="69"/>
      <c r="AI85" s="84"/>
      <c r="AJ85" s="84"/>
      <c r="AK85" s="84"/>
      <c r="AL85" s="43"/>
      <c r="AM85" s="43"/>
      <c r="AN85" s="43"/>
      <c r="AO85" s="43"/>
      <c r="AP85" s="85"/>
      <c r="AQ85" s="85"/>
      <c r="AR85" s="51"/>
      <c r="AS85" s="51"/>
      <c r="AT85" s="51"/>
      <c r="AU85" s="51"/>
      <c r="AV85" s="51"/>
      <c r="AW85" s="51"/>
      <c r="AX85" s="51"/>
    </row>
    <row r="86" spans="1:50" s="53" customFormat="1" ht="30" hidden="1" customHeight="1" x14ac:dyDescent="0.25">
      <c r="A86" s="36" t="s">
        <v>56</v>
      </c>
      <c r="B86" s="38">
        <v>2013</v>
      </c>
      <c r="C86" s="38" t="s">
        <v>167</v>
      </c>
      <c r="D86" s="92" t="s">
        <v>400</v>
      </c>
      <c r="E86" s="38" t="s">
        <v>89</v>
      </c>
      <c r="F86" s="38" t="s">
        <v>108</v>
      </c>
      <c r="G86" s="90">
        <v>41654</v>
      </c>
      <c r="H86" s="90">
        <v>41744</v>
      </c>
      <c r="I86" s="84"/>
      <c r="J86" s="48">
        <v>300000</v>
      </c>
      <c r="K86" s="48">
        <v>300000</v>
      </c>
      <c r="L86" s="69"/>
      <c r="M86" s="69"/>
      <c r="N86" s="48">
        <v>300000</v>
      </c>
      <c r="O86" s="48">
        <v>296609</v>
      </c>
      <c r="P86" s="48">
        <v>296609.95</v>
      </c>
      <c r="Q86" s="43">
        <f t="shared" ref="Q86:R90" si="38">J86</f>
        <v>300000</v>
      </c>
      <c r="R86" s="44">
        <f t="shared" si="38"/>
        <v>300000</v>
      </c>
      <c r="S86" s="44">
        <f t="shared" ref="S86:S91" si="39">R86</f>
        <v>300000</v>
      </c>
      <c r="T86" s="43">
        <f t="shared" si="31"/>
        <v>296609</v>
      </c>
      <c r="U86" s="44">
        <f t="shared" ref="U86:U90" si="40">V86</f>
        <v>296609.95</v>
      </c>
      <c r="V86" s="44">
        <f t="shared" si="33"/>
        <v>296609.95</v>
      </c>
      <c r="W86" s="43">
        <f t="shared" ref="W86:W91" si="41">V86</f>
        <v>296609.95</v>
      </c>
      <c r="X86" s="111">
        <v>1</v>
      </c>
      <c r="Y86" s="111">
        <v>1</v>
      </c>
      <c r="Z86" s="38" t="s">
        <v>401</v>
      </c>
      <c r="AA86" s="38" t="s">
        <v>347</v>
      </c>
      <c r="AB86" s="38"/>
      <c r="AC86" s="38"/>
      <c r="AD86" s="38"/>
      <c r="AE86" s="38"/>
      <c r="AF86" s="48"/>
      <c r="AG86" s="48"/>
      <c r="AH86" s="48"/>
      <c r="AI86" s="38"/>
      <c r="AJ86" s="50">
        <f t="shared" ref="AJ86:AJ91" si="42">K86-O86</f>
        <v>3391</v>
      </c>
      <c r="AK86" s="50">
        <f t="shared" ref="AK86:AK91" si="43">O86-P86</f>
        <v>-0.95000000001164153</v>
      </c>
      <c r="AL86" s="43"/>
      <c r="AM86" s="43"/>
      <c r="AN86" s="43"/>
      <c r="AO86" s="43"/>
      <c r="AP86" s="51" t="s">
        <v>67</v>
      </c>
      <c r="AQ86" s="51" t="s">
        <v>67</v>
      </c>
      <c r="AR86" s="51" t="s">
        <v>68</v>
      </c>
      <c r="AS86" s="51"/>
      <c r="AT86" s="51" t="s">
        <v>69</v>
      </c>
      <c r="AU86" s="51" t="s">
        <v>69</v>
      </c>
      <c r="AV86" s="51"/>
      <c r="AW86" s="51"/>
      <c r="AX86" s="51"/>
    </row>
    <row r="87" spans="1:50" s="53" customFormat="1" ht="39" hidden="1" customHeight="1" x14ac:dyDescent="0.25">
      <c r="A87" s="36" t="s">
        <v>56</v>
      </c>
      <c r="B87" s="38">
        <v>2013</v>
      </c>
      <c r="C87" s="38" t="s">
        <v>167</v>
      </c>
      <c r="D87" s="92" t="s">
        <v>402</v>
      </c>
      <c r="E87" s="38" t="s">
        <v>222</v>
      </c>
      <c r="F87" s="38" t="s">
        <v>167</v>
      </c>
      <c r="G87" s="103">
        <v>41609</v>
      </c>
      <c r="H87" s="103">
        <v>41640</v>
      </c>
      <c r="I87" s="84"/>
      <c r="J87" s="48">
        <v>18000000</v>
      </c>
      <c r="K87" s="48">
        <v>18000000</v>
      </c>
      <c r="L87" s="69"/>
      <c r="M87" s="69"/>
      <c r="N87" s="48">
        <v>18000000</v>
      </c>
      <c r="O87" s="48">
        <v>18000000</v>
      </c>
      <c r="P87" s="48">
        <v>18000000</v>
      </c>
      <c r="Q87" s="43">
        <f t="shared" si="38"/>
        <v>18000000</v>
      </c>
      <c r="R87" s="44">
        <f t="shared" si="38"/>
        <v>18000000</v>
      </c>
      <c r="S87" s="44">
        <f t="shared" si="39"/>
        <v>18000000</v>
      </c>
      <c r="T87" s="43">
        <f t="shared" si="31"/>
        <v>18000000</v>
      </c>
      <c r="U87" s="44">
        <f t="shared" si="40"/>
        <v>18000000</v>
      </c>
      <c r="V87" s="44">
        <f t="shared" si="33"/>
        <v>18000000</v>
      </c>
      <c r="W87" s="43">
        <f t="shared" si="41"/>
        <v>18000000</v>
      </c>
      <c r="X87" s="111">
        <v>1</v>
      </c>
      <c r="Y87" s="111">
        <v>1</v>
      </c>
      <c r="Z87" s="38" t="s">
        <v>403</v>
      </c>
      <c r="AA87" s="38" t="s">
        <v>347</v>
      </c>
      <c r="AB87" s="38" t="s">
        <v>348</v>
      </c>
      <c r="AC87" s="94">
        <v>790000162612</v>
      </c>
      <c r="AD87" s="38" t="s">
        <v>404</v>
      </c>
      <c r="AE87" s="38" t="s">
        <v>405</v>
      </c>
      <c r="AF87" s="48">
        <v>517.5</v>
      </c>
      <c r="AG87" s="48">
        <v>0</v>
      </c>
      <c r="AH87" s="48">
        <v>0</v>
      </c>
      <c r="AI87" s="38" t="s">
        <v>406</v>
      </c>
      <c r="AJ87" s="50">
        <f t="shared" si="42"/>
        <v>0</v>
      </c>
      <c r="AK87" s="50">
        <f t="shared" si="43"/>
        <v>0</v>
      </c>
      <c r="AL87" s="43"/>
      <c r="AM87" s="43"/>
      <c r="AN87" s="43"/>
      <c r="AO87" s="43"/>
      <c r="AP87" s="51" t="s">
        <v>67</v>
      </c>
      <c r="AQ87" s="51" t="s">
        <v>67</v>
      </c>
      <c r="AR87" s="91" t="s">
        <v>407</v>
      </c>
      <c r="AS87" s="51" t="s">
        <v>108</v>
      </c>
      <c r="AT87" s="51"/>
      <c r="AU87" s="51"/>
      <c r="AV87" s="51"/>
      <c r="AW87" s="51"/>
      <c r="AX87" s="51"/>
    </row>
    <row r="88" spans="1:50" s="53" customFormat="1" ht="60" hidden="1" customHeight="1" x14ac:dyDescent="0.25">
      <c r="A88" s="36" t="s">
        <v>56</v>
      </c>
      <c r="B88" s="38">
        <v>2013</v>
      </c>
      <c r="C88" s="38" t="s">
        <v>70</v>
      </c>
      <c r="D88" s="92" t="s">
        <v>408</v>
      </c>
      <c r="E88" s="38" t="s">
        <v>59</v>
      </c>
      <c r="F88" s="38" t="s">
        <v>90</v>
      </c>
      <c r="G88" s="95">
        <v>41654</v>
      </c>
      <c r="H88" s="95">
        <v>41831</v>
      </c>
      <c r="I88" s="84"/>
      <c r="J88" s="48">
        <v>3000000</v>
      </c>
      <c r="K88" s="41">
        <v>3000000</v>
      </c>
      <c r="L88" s="69"/>
      <c r="M88" s="69"/>
      <c r="N88" s="48">
        <v>3000000</v>
      </c>
      <c r="O88" s="48">
        <v>3000000</v>
      </c>
      <c r="P88" s="48">
        <v>3000000</v>
      </c>
      <c r="Q88" s="43">
        <f t="shared" si="38"/>
        <v>3000000</v>
      </c>
      <c r="R88" s="44">
        <f t="shared" si="38"/>
        <v>3000000</v>
      </c>
      <c r="S88" s="44">
        <f t="shared" si="39"/>
        <v>3000000</v>
      </c>
      <c r="T88" s="43">
        <f t="shared" si="31"/>
        <v>3000000</v>
      </c>
      <c r="U88" s="44">
        <f t="shared" si="40"/>
        <v>3000000</v>
      </c>
      <c r="V88" s="44">
        <f t="shared" si="33"/>
        <v>3000000</v>
      </c>
      <c r="W88" s="43">
        <f t="shared" si="41"/>
        <v>3000000</v>
      </c>
      <c r="X88" s="111">
        <v>1</v>
      </c>
      <c r="Y88" s="111">
        <f>V88/O88</f>
        <v>1</v>
      </c>
      <c r="Z88" s="38" t="s">
        <v>409</v>
      </c>
      <c r="AA88" s="38" t="s">
        <v>70</v>
      </c>
      <c r="AB88" s="38" t="s">
        <v>305</v>
      </c>
      <c r="AC88" s="109" t="s">
        <v>410</v>
      </c>
      <c r="AD88" s="38" t="s">
        <v>357</v>
      </c>
      <c r="AE88" s="109" t="s">
        <v>411</v>
      </c>
      <c r="AF88" s="48">
        <v>19981.66</v>
      </c>
      <c r="AG88" s="48">
        <v>0</v>
      </c>
      <c r="AH88" s="48">
        <v>319571.37</v>
      </c>
      <c r="AI88" s="92" t="s">
        <v>412</v>
      </c>
      <c r="AJ88" s="50">
        <f t="shared" si="42"/>
        <v>0</v>
      </c>
      <c r="AK88" s="50">
        <f t="shared" si="43"/>
        <v>0</v>
      </c>
      <c r="AL88" s="43"/>
      <c r="AM88" s="43"/>
      <c r="AN88" s="43"/>
      <c r="AO88" s="43"/>
      <c r="AP88" s="51" t="s">
        <v>67</v>
      </c>
      <c r="AQ88" s="51" t="s">
        <v>67</v>
      </c>
      <c r="AR88" s="91" t="s">
        <v>407</v>
      </c>
      <c r="AS88" s="51" t="s">
        <v>108</v>
      </c>
      <c r="AT88" s="51"/>
      <c r="AU88" s="51"/>
      <c r="AV88" s="51"/>
      <c r="AW88" s="51"/>
      <c r="AX88" s="51"/>
    </row>
    <row r="89" spans="1:50" s="53" customFormat="1" ht="64.5" hidden="1" customHeight="1" x14ac:dyDescent="0.25">
      <c r="A89" s="36" t="s">
        <v>56</v>
      </c>
      <c r="B89" s="38">
        <v>2013</v>
      </c>
      <c r="C89" s="38" t="s">
        <v>57</v>
      </c>
      <c r="D89" s="92" t="s">
        <v>413</v>
      </c>
      <c r="E89" s="38" t="s">
        <v>59</v>
      </c>
      <c r="F89" s="38" t="s">
        <v>61</v>
      </c>
      <c r="G89" s="103">
        <v>41609</v>
      </c>
      <c r="H89" s="103">
        <v>41791</v>
      </c>
      <c r="I89" s="84"/>
      <c r="J89" s="48">
        <v>1900000</v>
      </c>
      <c r="K89" s="48">
        <v>1900000</v>
      </c>
      <c r="L89" s="69"/>
      <c r="M89" s="69"/>
      <c r="N89" s="48">
        <v>0</v>
      </c>
      <c r="O89" s="48">
        <v>0</v>
      </c>
      <c r="P89" s="48">
        <v>0</v>
      </c>
      <c r="Q89" s="43">
        <v>1900000</v>
      </c>
      <c r="R89" s="44">
        <f t="shared" si="38"/>
        <v>1900000</v>
      </c>
      <c r="S89" s="44">
        <v>0</v>
      </c>
      <c r="T89" s="43">
        <f t="shared" si="31"/>
        <v>0</v>
      </c>
      <c r="U89" s="44">
        <f t="shared" si="40"/>
        <v>0</v>
      </c>
      <c r="V89" s="44">
        <f t="shared" si="33"/>
        <v>0</v>
      </c>
      <c r="W89" s="43">
        <f t="shared" si="41"/>
        <v>0</v>
      </c>
      <c r="X89" s="111" t="s">
        <v>333</v>
      </c>
      <c r="Y89" s="111" t="s">
        <v>333</v>
      </c>
      <c r="Z89" s="38" t="s">
        <v>414</v>
      </c>
      <c r="AA89" s="38" t="s">
        <v>57</v>
      </c>
      <c r="AB89" s="38"/>
      <c r="AC89" s="38"/>
      <c r="AD89" s="38"/>
      <c r="AE89" s="38"/>
      <c r="AF89" s="48"/>
      <c r="AG89" s="48"/>
      <c r="AH89" s="48"/>
      <c r="AI89" s="38" t="s">
        <v>415</v>
      </c>
      <c r="AJ89" s="50">
        <f t="shared" si="42"/>
        <v>1900000</v>
      </c>
      <c r="AK89" s="50">
        <f t="shared" si="43"/>
        <v>0</v>
      </c>
      <c r="AL89" s="43"/>
      <c r="AM89" s="43"/>
      <c r="AN89" s="43"/>
      <c r="AO89" s="43"/>
      <c r="AP89" s="51" t="s">
        <v>302</v>
      </c>
      <c r="AQ89" s="51" t="s">
        <v>302</v>
      </c>
      <c r="AR89" s="91" t="s">
        <v>416</v>
      </c>
      <c r="AS89" s="51" t="s">
        <v>301</v>
      </c>
      <c r="AT89" s="51"/>
      <c r="AU89" s="51"/>
      <c r="AV89" s="51"/>
      <c r="AW89" s="51"/>
      <c r="AX89" s="51"/>
    </row>
    <row r="90" spans="1:50" s="53" customFormat="1" ht="30" hidden="1" customHeight="1" x14ac:dyDescent="0.25">
      <c r="A90" s="36" t="s">
        <v>56</v>
      </c>
      <c r="B90" s="38">
        <v>2013</v>
      </c>
      <c r="C90" s="38" t="s">
        <v>167</v>
      </c>
      <c r="D90" s="92" t="s">
        <v>417</v>
      </c>
      <c r="E90" s="38" t="s">
        <v>59</v>
      </c>
      <c r="F90" s="38" t="s">
        <v>167</v>
      </c>
      <c r="G90" s="90">
        <v>41690</v>
      </c>
      <c r="H90" s="90">
        <v>41835</v>
      </c>
      <c r="I90" s="84"/>
      <c r="J90" s="48">
        <v>22915779</v>
      </c>
      <c r="K90" s="48">
        <v>22915779</v>
      </c>
      <c r="L90" s="69"/>
      <c r="M90" s="69"/>
      <c r="N90" s="48">
        <v>22915778.939999998</v>
      </c>
      <c r="O90" s="48">
        <v>22908401.850000001</v>
      </c>
      <c r="P90" s="48">
        <v>22824180.850000001</v>
      </c>
      <c r="Q90" s="43">
        <f t="shared" ref="Q90:R105" si="44">J90</f>
        <v>22915779</v>
      </c>
      <c r="R90" s="44">
        <f t="shared" si="38"/>
        <v>22915779</v>
      </c>
      <c r="S90" s="44">
        <f t="shared" si="39"/>
        <v>22915779</v>
      </c>
      <c r="T90" s="43">
        <f t="shared" si="31"/>
        <v>22908401.850000001</v>
      </c>
      <c r="U90" s="44">
        <f t="shared" si="40"/>
        <v>22824180.850000001</v>
      </c>
      <c r="V90" s="44">
        <f t="shared" si="33"/>
        <v>22824180.850000001</v>
      </c>
      <c r="W90" s="43">
        <f t="shared" si="41"/>
        <v>22824180.850000001</v>
      </c>
      <c r="X90" s="111">
        <v>1</v>
      </c>
      <c r="Y90" s="111">
        <v>0.99860000000000004</v>
      </c>
      <c r="Z90" s="38" t="s">
        <v>418</v>
      </c>
      <c r="AA90" s="38" t="s">
        <v>347</v>
      </c>
      <c r="AB90" s="38" t="s">
        <v>348</v>
      </c>
      <c r="AC90" s="38" t="s">
        <v>419</v>
      </c>
      <c r="AD90" s="38" t="s">
        <v>368</v>
      </c>
      <c r="AE90" s="38" t="s">
        <v>420</v>
      </c>
      <c r="AF90" s="48">
        <v>206.80999999999997</v>
      </c>
      <c r="AG90" s="48">
        <v>0</v>
      </c>
      <c r="AH90" s="48">
        <v>84221.040000000445</v>
      </c>
      <c r="AI90" s="38" t="s">
        <v>421</v>
      </c>
      <c r="AJ90" s="50">
        <f t="shared" si="42"/>
        <v>7377.1499999985099</v>
      </c>
      <c r="AK90" s="50">
        <f t="shared" si="43"/>
        <v>84221</v>
      </c>
      <c r="AL90" s="43"/>
      <c r="AM90" s="43"/>
      <c r="AN90" s="43"/>
      <c r="AO90" s="43"/>
      <c r="AP90" s="51" t="s">
        <v>67</v>
      </c>
      <c r="AQ90" s="51" t="s">
        <v>67</v>
      </c>
      <c r="AR90" s="51" t="s">
        <v>68</v>
      </c>
      <c r="AS90" s="51"/>
      <c r="AT90" s="51" t="s">
        <v>69</v>
      </c>
      <c r="AU90" s="51" t="s">
        <v>69</v>
      </c>
      <c r="AV90" s="51"/>
      <c r="AW90" s="51"/>
      <c r="AX90" s="51"/>
    </row>
    <row r="91" spans="1:50" s="53" customFormat="1" ht="99" hidden="1" customHeight="1" x14ac:dyDescent="0.25">
      <c r="A91" s="36" t="s">
        <v>56</v>
      </c>
      <c r="B91" s="38">
        <v>2014</v>
      </c>
      <c r="C91" s="36" t="s">
        <v>61</v>
      </c>
      <c r="D91" s="37" t="s">
        <v>425</v>
      </c>
      <c r="E91" s="38" t="s">
        <v>422</v>
      </c>
      <c r="F91" s="38" t="s">
        <v>57</v>
      </c>
      <c r="G91" s="90" t="s">
        <v>426</v>
      </c>
      <c r="H91" s="90" t="s">
        <v>426</v>
      </c>
      <c r="I91" s="84"/>
      <c r="J91" s="48">
        <v>35000000</v>
      </c>
      <c r="K91" s="48">
        <v>35000000</v>
      </c>
      <c r="L91" s="69"/>
      <c r="M91" s="69"/>
      <c r="N91" s="48">
        <v>35000000</v>
      </c>
      <c r="O91" s="48">
        <v>35000000</v>
      </c>
      <c r="P91" s="48">
        <v>34999999.960000001</v>
      </c>
      <c r="Q91" s="43">
        <f t="shared" si="44"/>
        <v>35000000</v>
      </c>
      <c r="R91" s="43">
        <f t="shared" si="44"/>
        <v>35000000</v>
      </c>
      <c r="S91" s="44">
        <f t="shared" si="39"/>
        <v>35000000</v>
      </c>
      <c r="T91" s="43">
        <f>O91</f>
        <v>35000000</v>
      </c>
      <c r="U91" s="44">
        <f>V91</f>
        <v>34999999.960000001</v>
      </c>
      <c r="V91" s="44">
        <f>P91</f>
        <v>34999999.960000001</v>
      </c>
      <c r="W91" s="43">
        <f t="shared" si="41"/>
        <v>34999999.960000001</v>
      </c>
      <c r="X91" s="111">
        <v>1</v>
      </c>
      <c r="Y91" s="122">
        <f>V91/O91</f>
        <v>0.99999999885714286</v>
      </c>
      <c r="Z91" s="38"/>
      <c r="AA91" s="38"/>
      <c r="AB91" s="38" t="s">
        <v>62</v>
      </c>
      <c r="AC91" s="38"/>
      <c r="AD91" s="38" t="s">
        <v>427</v>
      </c>
      <c r="AE91" s="38" t="s">
        <v>428</v>
      </c>
      <c r="AF91" s="48">
        <v>320207.89</v>
      </c>
      <c r="AG91" s="48">
        <v>0</v>
      </c>
      <c r="AH91" s="48">
        <v>0</v>
      </c>
      <c r="AI91" s="38" t="s">
        <v>429</v>
      </c>
      <c r="AJ91" s="50">
        <f t="shared" si="42"/>
        <v>0</v>
      </c>
      <c r="AK91" s="50">
        <f t="shared" si="43"/>
        <v>3.9999999105930328E-2</v>
      </c>
      <c r="AL91" s="43">
        <v>0</v>
      </c>
      <c r="AM91" s="123" t="s">
        <v>430</v>
      </c>
      <c r="AN91" s="43"/>
      <c r="AO91" s="43">
        <v>320207.89</v>
      </c>
      <c r="AP91" s="51" t="s">
        <v>67</v>
      </c>
      <c r="AQ91" s="51" t="s">
        <v>67</v>
      </c>
      <c r="AR91" s="91" t="s">
        <v>431</v>
      </c>
      <c r="AS91" s="51" t="s">
        <v>108</v>
      </c>
      <c r="AT91" s="51"/>
      <c r="AU91" s="51"/>
      <c r="AV91" s="51"/>
      <c r="AW91" s="51"/>
      <c r="AX91" s="51"/>
    </row>
    <row r="92" spans="1:50" s="53" customFormat="1" ht="116.25" hidden="1" customHeight="1" x14ac:dyDescent="0.25">
      <c r="A92" s="54" t="s">
        <v>56</v>
      </c>
      <c r="B92" s="55">
        <v>2014</v>
      </c>
      <c r="C92" s="54" t="s">
        <v>61</v>
      </c>
      <c r="D92" s="37" t="s">
        <v>432</v>
      </c>
      <c r="E92" s="38"/>
      <c r="F92" s="38" t="s">
        <v>57</v>
      </c>
      <c r="G92" s="38"/>
      <c r="H92" s="38"/>
      <c r="I92" s="84"/>
      <c r="J92" s="48">
        <f t="shared" ref="J92:K92" si="45">J93+J94</f>
        <v>82000000</v>
      </c>
      <c r="K92" s="48">
        <f t="shared" si="45"/>
        <v>82000000</v>
      </c>
      <c r="L92" s="69"/>
      <c r="M92" s="69"/>
      <c r="N92" s="48">
        <v>76750000</v>
      </c>
      <c r="O92" s="48">
        <f>O93+O94+AL92</f>
        <v>74352232.310000002</v>
      </c>
      <c r="P92" s="48">
        <f>P93+P94+AL92</f>
        <v>74352232.310000002</v>
      </c>
      <c r="Q92" s="43">
        <f t="shared" si="44"/>
        <v>82000000</v>
      </c>
      <c r="R92" s="43">
        <f t="shared" si="44"/>
        <v>82000000</v>
      </c>
      <c r="S92" s="44">
        <f>R92</f>
        <v>82000000</v>
      </c>
      <c r="T92" s="43">
        <f>O92+AL92</f>
        <v>74434232.310000002</v>
      </c>
      <c r="U92" s="44">
        <f>V92</f>
        <v>74352232.310000002</v>
      </c>
      <c r="V92" s="44">
        <f>P92</f>
        <v>74352232.310000002</v>
      </c>
      <c r="W92" s="44">
        <f>V92</f>
        <v>74352232.310000002</v>
      </c>
      <c r="X92" s="111">
        <f>AVERAGE(X93:X94)</f>
        <v>1</v>
      </c>
      <c r="Y92" s="111">
        <f>AVERAGE(Y93:Y94)</f>
        <v>1</v>
      </c>
      <c r="Z92" s="38"/>
      <c r="AA92" s="38"/>
      <c r="AB92" s="38"/>
      <c r="AC92" s="38"/>
      <c r="AD92" s="88"/>
      <c r="AE92" s="88"/>
      <c r="AF92" s="48">
        <v>580177.27</v>
      </c>
      <c r="AG92" s="48"/>
      <c r="AH92" s="48">
        <v>4194337.13</v>
      </c>
      <c r="AI92" s="37" t="s">
        <v>433</v>
      </c>
      <c r="AJ92" s="50">
        <f>K92-O92</f>
        <v>7647767.6899999976</v>
      </c>
      <c r="AK92" s="50">
        <f>O92-P92</f>
        <v>0</v>
      </c>
      <c r="AL92" s="43">
        <v>82000</v>
      </c>
      <c r="AM92" s="123" t="s">
        <v>434</v>
      </c>
      <c r="AN92" s="43"/>
      <c r="AO92" s="43"/>
      <c r="AP92" s="51" t="s">
        <v>67</v>
      </c>
      <c r="AQ92" s="51" t="s">
        <v>67</v>
      </c>
      <c r="AR92" s="91" t="s">
        <v>435</v>
      </c>
      <c r="AS92" s="51" t="s">
        <v>436</v>
      </c>
      <c r="AT92" s="51"/>
      <c r="AU92" s="51"/>
      <c r="AV92" s="51"/>
      <c r="AW92" s="51"/>
      <c r="AX92" s="51"/>
    </row>
    <row r="93" spans="1:50" s="53" customFormat="1" ht="45" hidden="1" customHeight="1" x14ac:dyDescent="0.25">
      <c r="A93" s="65"/>
      <c r="B93" s="66"/>
      <c r="C93" s="65"/>
      <c r="D93" s="124" t="s">
        <v>437</v>
      </c>
      <c r="E93" s="84" t="s">
        <v>59</v>
      </c>
      <c r="F93" s="38" t="s">
        <v>57</v>
      </c>
      <c r="G93" s="108">
        <v>42009</v>
      </c>
      <c r="H93" s="108">
        <v>42189</v>
      </c>
      <c r="I93" s="84"/>
      <c r="J93" s="69">
        <v>50000000</v>
      </c>
      <c r="K93" s="69">
        <v>50000000</v>
      </c>
      <c r="L93" s="69"/>
      <c r="M93" s="69"/>
      <c r="N93" s="69"/>
      <c r="O93" s="69">
        <v>42275525.009999998</v>
      </c>
      <c r="P93" s="69">
        <v>42275525.009999998</v>
      </c>
      <c r="Q93" s="119">
        <f t="shared" si="44"/>
        <v>50000000</v>
      </c>
      <c r="R93" s="119">
        <f t="shared" si="44"/>
        <v>50000000</v>
      </c>
      <c r="S93" s="70">
        <f>J93</f>
        <v>50000000</v>
      </c>
      <c r="T93" s="119">
        <f>O93</f>
        <v>42275525.009999998</v>
      </c>
      <c r="U93" s="70">
        <f>V93</f>
        <v>42275525.009999998</v>
      </c>
      <c r="V93" s="70">
        <f>P93</f>
        <v>42275525.009999998</v>
      </c>
      <c r="W93" s="70">
        <f>V93</f>
        <v>42275525.009999998</v>
      </c>
      <c r="X93" s="122">
        <v>1</v>
      </c>
      <c r="Y93" s="122">
        <f>V93/O93</f>
        <v>1</v>
      </c>
      <c r="Z93" s="84"/>
      <c r="AA93" s="84"/>
      <c r="AB93" s="84"/>
      <c r="AC93" s="84"/>
      <c r="AD93" s="84"/>
      <c r="AE93" s="84"/>
      <c r="AF93" s="69"/>
      <c r="AG93" s="69"/>
      <c r="AH93" s="69"/>
      <c r="AI93" s="84"/>
      <c r="AJ93" s="84"/>
      <c r="AK93" s="84"/>
      <c r="AL93" s="43"/>
      <c r="AM93" s="43"/>
      <c r="AN93" s="43"/>
      <c r="AO93" s="43"/>
      <c r="AP93" s="85"/>
      <c r="AQ93" s="85"/>
      <c r="AR93" s="51"/>
      <c r="AS93" s="51"/>
      <c r="AT93" s="51"/>
      <c r="AU93" s="51"/>
      <c r="AV93" s="51"/>
      <c r="AW93" s="51"/>
      <c r="AX93" s="51"/>
    </row>
    <row r="94" spans="1:50" s="53" customFormat="1" ht="60" hidden="1" customHeight="1" x14ac:dyDescent="0.25">
      <c r="A94" s="65"/>
      <c r="B94" s="66"/>
      <c r="C94" s="65"/>
      <c r="D94" s="124" t="s">
        <v>438</v>
      </c>
      <c r="E94" s="84" t="s">
        <v>422</v>
      </c>
      <c r="F94" s="38" t="s">
        <v>57</v>
      </c>
      <c r="G94" s="108">
        <v>42004</v>
      </c>
      <c r="H94" s="108">
        <v>42013</v>
      </c>
      <c r="I94" s="84"/>
      <c r="J94" s="69">
        <v>32000000</v>
      </c>
      <c r="K94" s="69">
        <v>32000000</v>
      </c>
      <c r="L94" s="69"/>
      <c r="M94" s="69"/>
      <c r="N94" s="69"/>
      <c r="O94" s="69">
        <v>31994707.300000001</v>
      </c>
      <c r="P94" s="69">
        <v>31994707.300000001</v>
      </c>
      <c r="Q94" s="119">
        <f t="shared" si="44"/>
        <v>32000000</v>
      </c>
      <c r="R94" s="119">
        <f t="shared" si="44"/>
        <v>32000000</v>
      </c>
      <c r="S94" s="70">
        <f>J94</f>
        <v>32000000</v>
      </c>
      <c r="T94" s="119">
        <f>O94</f>
        <v>31994707.300000001</v>
      </c>
      <c r="U94" s="70">
        <f>V94</f>
        <v>31994707.300000001</v>
      </c>
      <c r="V94" s="70">
        <f>P94</f>
        <v>31994707.300000001</v>
      </c>
      <c r="W94" s="70">
        <f>V94</f>
        <v>31994707.300000001</v>
      </c>
      <c r="X94" s="122">
        <v>1</v>
      </c>
      <c r="Y94" s="122">
        <v>1</v>
      </c>
      <c r="Z94" s="84"/>
      <c r="AA94" s="84"/>
      <c r="AB94" s="84"/>
      <c r="AC94" s="84"/>
      <c r="AD94" s="84"/>
      <c r="AE94" s="84"/>
      <c r="AF94" s="69"/>
      <c r="AG94" s="69"/>
      <c r="AH94" s="69"/>
      <c r="AI94" s="84"/>
      <c r="AJ94" s="84"/>
      <c r="AK94" s="84"/>
      <c r="AL94" s="43"/>
      <c r="AM94" s="43"/>
      <c r="AN94" s="43"/>
      <c r="AO94" s="43"/>
      <c r="AP94" s="85"/>
      <c r="AQ94" s="85"/>
      <c r="AR94" s="51"/>
      <c r="AS94" s="51"/>
      <c r="AT94" s="51"/>
      <c r="AU94" s="51"/>
      <c r="AV94" s="51"/>
      <c r="AW94" s="51"/>
      <c r="AX94" s="51"/>
    </row>
    <row r="95" spans="1:50" s="53" customFormat="1" ht="45" hidden="1" customHeight="1" x14ac:dyDescent="0.25">
      <c r="A95" s="36" t="s">
        <v>56</v>
      </c>
      <c r="B95" s="38">
        <v>2014</v>
      </c>
      <c r="C95" s="36" t="s">
        <v>61</v>
      </c>
      <c r="D95" s="37" t="s">
        <v>439</v>
      </c>
      <c r="E95" s="38" t="s">
        <v>59</v>
      </c>
      <c r="F95" s="38" t="s">
        <v>90</v>
      </c>
      <c r="G95" s="90">
        <v>42020</v>
      </c>
      <c r="H95" s="90" t="s">
        <v>440</v>
      </c>
      <c r="I95" s="84"/>
      <c r="J95" s="48">
        <v>4500000</v>
      </c>
      <c r="K95" s="48">
        <v>4500000</v>
      </c>
      <c r="L95" s="69"/>
      <c r="M95" s="69"/>
      <c r="N95" s="48">
        <v>4500000</v>
      </c>
      <c r="O95" s="48">
        <f>3704073.36+4500+791420.07</f>
        <v>4499993.43</v>
      </c>
      <c r="P95" s="48">
        <f>4261514.13+4500</f>
        <v>4266014.13</v>
      </c>
      <c r="Q95" s="43">
        <f t="shared" si="44"/>
        <v>4500000</v>
      </c>
      <c r="R95" s="43">
        <f t="shared" si="44"/>
        <v>4500000</v>
      </c>
      <c r="S95" s="44">
        <f t="shared" ref="S95:S102" si="46">R95</f>
        <v>4500000</v>
      </c>
      <c r="T95" s="43">
        <f t="shared" ref="T95:T136" si="47">O95</f>
        <v>4499993.43</v>
      </c>
      <c r="U95" s="44">
        <f t="shared" ref="U95:U136" si="48">V95</f>
        <v>4266014.13</v>
      </c>
      <c r="V95" s="44">
        <f t="shared" ref="V95:V136" si="49">P95</f>
        <v>4266014.13</v>
      </c>
      <c r="W95" s="43">
        <f t="shared" ref="W95:W136" si="50">V95</f>
        <v>4266014.13</v>
      </c>
      <c r="X95" s="111">
        <v>1</v>
      </c>
      <c r="Y95" s="122">
        <f>V95/O95</f>
        <v>0.94800452408660518</v>
      </c>
      <c r="Z95" s="38"/>
      <c r="AA95" s="38"/>
      <c r="AB95" s="38" t="s">
        <v>301</v>
      </c>
      <c r="AC95" s="38">
        <v>264849500</v>
      </c>
      <c r="AD95" s="38" t="s">
        <v>424</v>
      </c>
      <c r="AE95" s="38" t="s">
        <v>441</v>
      </c>
      <c r="AF95" s="48">
        <v>31612.91</v>
      </c>
      <c r="AG95" s="48"/>
      <c r="AH95" s="48">
        <v>1730907.54</v>
      </c>
      <c r="AI95" s="38" t="s">
        <v>442</v>
      </c>
      <c r="AJ95" s="50">
        <f t="shared" ref="AJ95:AJ96" si="51">K95-O95</f>
        <v>6.5700000002980232</v>
      </c>
      <c r="AK95" s="50">
        <f t="shared" ref="AK95:AK96" si="52">O95-P95</f>
        <v>233979.29999999981</v>
      </c>
      <c r="AL95" s="43">
        <f>J95*0.001</f>
        <v>4500</v>
      </c>
      <c r="AM95" s="43"/>
      <c r="AN95" s="43"/>
      <c r="AO95" s="43"/>
      <c r="AP95" s="51" t="s">
        <v>273</v>
      </c>
      <c r="AQ95" s="51" t="s">
        <v>273</v>
      </c>
      <c r="AR95" s="91" t="s">
        <v>443</v>
      </c>
      <c r="AS95" s="51" t="s">
        <v>90</v>
      </c>
      <c r="AT95" s="51"/>
      <c r="AU95" s="51"/>
      <c r="AV95" s="51"/>
      <c r="AW95" s="51"/>
      <c r="AX95" s="51"/>
    </row>
    <row r="96" spans="1:50" s="53" customFormat="1" ht="45.75" hidden="1" customHeight="1" x14ac:dyDescent="0.25">
      <c r="A96" s="54" t="s">
        <v>56</v>
      </c>
      <c r="B96" s="55">
        <v>2014</v>
      </c>
      <c r="C96" s="54" t="s">
        <v>61</v>
      </c>
      <c r="D96" s="37" t="s">
        <v>408</v>
      </c>
      <c r="E96" s="38"/>
      <c r="F96" s="38" t="s">
        <v>90</v>
      </c>
      <c r="G96" s="90">
        <v>42045</v>
      </c>
      <c r="H96" s="90">
        <v>42291</v>
      </c>
      <c r="I96" s="84"/>
      <c r="J96" s="48">
        <f>J97+J98+J99</f>
        <v>38300000</v>
      </c>
      <c r="K96" s="48">
        <f>K97+K98+K99</f>
        <v>38300000</v>
      </c>
      <c r="L96" s="69"/>
      <c r="M96" s="69"/>
      <c r="N96" s="48">
        <f>N97+N98+N99</f>
        <v>38300000</v>
      </c>
      <c r="O96" s="48">
        <f>O97+O98+O99</f>
        <v>38299999.980000004</v>
      </c>
      <c r="P96" s="48">
        <f>P97+P98+P99+38300</f>
        <v>31575547.539999999</v>
      </c>
      <c r="Q96" s="43">
        <f t="shared" si="44"/>
        <v>38300000</v>
      </c>
      <c r="R96" s="43">
        <f t="shared" si="44"/>
        <v>38300000</v>
      </c>
      <c r="S96" s="44">
        <f t="shared" si="46"/>
        <v>38300000</v>
      </c>
      <c r="T96" s="43">
        <f t="shared" si="47"/>
        <v>38299999.980000004</v>
      </c>
      <c r="U96" s="44">
        <f t="shared" si="48"/>
        <v>31575547.539999999</v>
      </c>
      <c r="V96" s="44">
        <f t="shared" si="49"/>
        <v>31575547.539999999</v>
      </c>
      <c r="W96" s="43">
        <f t="shared" si="50"/>
        <v>31575547.539999999</v>
      </c>
      <c r="X96" s="111">
        <v>1</v>
      </c>
      <c r="Y96" s="122">
        <f>V96/O96</f>
        <v>0.82442682915113663</v>
      </c>
      <c r="Z96" s="38"/>
      <c r="AA96" s="38"/>
      <c r="AB96" s="38" t="s">
        <v>301</v>
      </c>
      <c r="AC96" s="38" t="s">
        <v>444</v>
      </c>
      <c r="AD96" s="38" t="s">
        <v>445</v>
      </c>
      <c r="AE96" s="38" t="s">
        <v>446</v>
      </c>
      <c r="AF96" s="48">
        <v>456021.12</v>
      </c>
      <c r="AG96" s="48"/>
      <c r="AH96" s="48">
        <v>18910172.300000001</v>
      </c>
      <c r="AI96" s="38" t="s">
        <v>447</v>
      </c>
      <c r="AJ96" s="50">
        <f t="shared" si="51"/>
        <v>1.9999995827674866E-2</v>
      </c>
      <c r="AK96" s="50">
        <f t="shared" si="52"/>
        <v>6724452.4400000051</v>
      </c>
      <c r="AL96" s="43">
        <f>J96*0.001</f>
        <v>38300</v>
      </c>
      <c r="AM96" s="43"/>
      <c r="AN96" s="43"/>
      <c r="AO96" s="43"/>
      <c r="AP96" s="51" t="s">
        <v>67</v>
      </c>
      <c r="AQ96" s="51" t="s">
        <v>67</v>
      </c>
      <c r="AR96" s="91" t="s">
        <v>407</v>
      </c>
      <c r="AS96" s="51" t="s">
        <v>108</v>
      </c>
      <c r="AT96" s="51"/>
      <c r="AU96" s="51"/>
      <c r="AV96" s="51"/>
      <c r="AW96" s="51"/>
      <c r="AX96" s="51"/>
    </row>
    <row r="97" spans="1:50" s="53" customFormat="1" ht="60" hidden="1" customHeight="1" x14ac:dyDescent="0.25">
      <c r="A97" s="65"/>
      <c r="B97" s="66"/>
      <c r="C97" s="65"/>
      <c r="D97" s="124" t="s">
        <v>448</v>
      </c>
      <c r="E97" s="84" t="s">
        <v>59</v>
      </c>
      <c r="F97" s="84" t="s">
        <v>90</v>
      </c>
      <c r="G97" s="108">
        <v>42045</v>
      </c>
      <c r="H97" s="108">
        <v>42164</v>
      </c>
      <c r="I97" s="84"/>
      <c r="J97" s="69">
        <v>9000000</v>
      </c>
      <c r="K97" s="69">
        <v>9000000</v>
      </c>
      <c r="L97" s="69"/>
      <c r="M97" s="69"/>
      <c r="N97" s="69">
        <v>9000000</v>
      </c>
      <c r="O97" s="69">
        <v>17999999.98</v>
      </c>
      <c r="P97" s="69">
        <v>17525663.98</v>
      </c>
      <c r="Q97" s="119">
        <f t="shared" si="44"/>
        <v>9000000</v>
      </c>
      <c r="R97" s="119">
        <f t="shared" si="44"/>
        <v>9000000</v>
      </c>
      <c r="S97" s="70">
        <f t="shared" si="46"/>
        <v>9000000</v>
      </c>
      <c r="T97" s="119">
        <f t="shared" si="47"/>
        <v>17999999.98</v>
      </c>
      <c r="U97" s="70">
        <f t="shared" si="48"/>
        <v>17525663.98</v>
      </c>
      <c r="V97" s="70">
        <f t="shared" si="49"/>
        <v>17525663.98</v>
      </c>
      <c r="W97" s="119">
        <f t="shared" si="50"/>
        <v>17525663.98</v>
      </c>
      <c r="X97" s="122">
        <v>1</v>
      </c>
      <c r="Y97" s="122">
        <f>V97/O97</f>
        <v>0.97364799997072005</v>
      </c>
      <c r="Z97" s="84"/>
      <c r="AA97" s="84"/>
      <c r="AB97" s="84"/>
      <c r="AC97" s="84"/>
      <c r="AD97" s="84"/>
      <c r="AE97" s="84"/>
      <c r="AF97" s="69"/>
      <c r="AG97" s="69"/>
      <c r="AH97" s="69"/>
      <c r="AI97" s="84" t="s">
        <v>449</v>
      </c>
      <c r="AJ97" s="84"/>
      <c r="AK97" s="84"/>
      <c r="AL97" s="43"/>
      <c r="AM97" s="43"/>
      <c r="AN97" s="43"/>
      <c r="AO97" s="43"/>
      <c r="AP97" s="85"/>
      <c r="AQ97" s="85"/>
      <c r="AR97" s="51"/>
      <c r="AS97" s="51"/>
      <c r="AT97" s="51"/>
      <c r="AU97" s="51"/>
      <c r="AV97" s="51"/>
      <c r="AW97" s="51"/>
      <c r="AX97" s="51"/>
    </row>
    <row r="98" spans="1:50" s="53" customFormat="1" ht="60" hidden="1" customHeight="1" x14ac:dyDescent="0.25">
      <c r="A98" s="65"/>
      <c r="B98" s="66"/>
      <c r="C98" s="65"/>
      <c r="D98" s="124" t="s">
        <v>450</v>
      </c>
      <c r="E98" s="84" t="s">
        <v>59</v>
      </c>
      <c r="F98" s="84" t="s">
        <v>90</v>
      </c>
      <c r="G98" s="108">
        <v>42045</v>
      </c>
      <c r="H98" s="108">
        <v>42164</v>
      </c>
      <c r="I98" s="84"/>
      <c r="J98" s="69">
        <v>9000000</v>
      </c>
      <c r="K98" s="69">
        <v>9000000</v>
      </c>
      <c r="L98" s="69"/>
      <c r="M98" s="69"/>
      <c r="N98" s="69">
        <v>9000000</v>
      </c>
      <c r="O98" s="69">
        <v>0</v>
      </c>
      <c r="P98" s="69">
        <v>0</v>
      </c>
      <c r="Q98" s="119">
        <f t="shared" si="44"/>
        <v>9000000</v>
      </c>
      <c r="R98" s="119">
        <f t="shared" si="44"/>
        <v>9000000</v>
      </c>
      <c r="S98" s="70">
        <f t="shared" si="46"/>
        <v>9000000</v>
      </c>
      <c r="T98" s="119">
        <f t="shared" si="47"/>
        <v>0</v>
      </c>
      <c r="U98" s="70">
        <f t="shared" si="48"/>
        <v>0</v>
      </c>
      <c r="V98" s="70">
        <f t="shared" si="49"/>
        <v>0</v>
      </c>
      <c r="W98" s="119">
        <f t="shared" si="50"/>
        <v>0</v>
      </c>
      <c r="X98" s="122"/>
      <c r="Y98" s="122"/>
      <c r="Z98" s="84"/>
      <c r="AA98" s="84"/>
      <c r="AB98" s="84"/>
      <c r="AC98" s="84"/>
      <c r="AD98" s="84"/>
      <c r="AE98" s="84"/>
      <c r="AF98" s="69"/>
      <c r="AG98" s="69"/>
      <c r="AH98" s="69"/>
      <c r="AI98" s="84" t="s">
        <v>449</v>
      </c>
      <c r="AJ98" s="84"/>
      <c r="AK98" s="84"/>
      <c r="AL98" s="43"/>
      <c r="AM98" s="43"/>
      <c r="AN98" s="43"/>
      <c r="AO98" s="43"/>
      <c r="AP98" s="85"/>
      <c r="AQ98" s="85"/>
      <c r="AR98" s="51"/>
      <c r="AS98" s="51"/>
      <c r="AT98" s="51"/>
      <c r="AU98" s="51"/>
      <c r="AV98" s="51"/>
      <c r="AW98" s="51"/>
      <c r="AX98" s="51"/>
    </row>
    <row r="99" spans="1:50" s="53" customFormat="1" ht="45" hidden="1" customHeight="1" x14ac:dyDescent="0.25">
      <c r="A99" s="65"/>
      <c r="B99" s="66"/>
      <c r="C99" s="65"/>
      <c r="D99" s="124" t="s">
        <v>451</v>
      </c>
      <c r="E99" s="84" t="s">
        <v>422</v>
      </c>
      <c r="F99" s="84" t="s">
        <v>90</v>
      </c>
      <c r="G99" s="108"/>
      <c r="H99" s="108"/>
      <c r="I99" s="84"/>
      <c r="J99" s="69">
        <v>20300000</v>
      </c>
      <c r="K99" s="69">
        <v>20300000</v>
      </c>
      <c r="L99" s="69"/>
      <c r="M99" s="69"/>
      <c r="N99" s="69">
        <v>20300000</v>
      </c>
      <c r="O99" s="125">
        <f t="shared" ref="O99" si="53">J99</f>
        <v>20300000</v>
      </c>
      <c r="P99" s="69">
        <v>14011583.560000001</v>
      </c>
      <c r="Q99" s="119">
        <f t="shared" si="44"/>
        <v>20300000</v>
      </c>
      <c r="R99" s="119">
        <f t="shared" si="44"/>
        <v>20300000</v>
      </c>
      <c r="S99" s="70">
        <f t="shared" si="46"/>
        <v>20300000</v>
      </c>
      <c r="T99" s="119">
        <f t="shared" si="47"/>
        <v>20300000</v>
      </c>
      <c r="U99" s="70">
        <f t="shared" si="48"/>
        <v>14011583.560000001</v>
      </c>
      <c r="V99" s="70">
        <f t="shared" si="49"/>
        <v>14011583.560000001</v>
      </c>
      <c r="W99" s="119">
        <f t="shared" si="50"/>
        <v>14011583.560000001</v>
      </c>
      <c r="X99" s="122">
        <v>1</v>
      </c>
      <c r="Y99" s="122">
        <f>V99/O99</f>
        <v>0.69022579113300497</v>
      </c>
      <c r="Z99" s="84"/>
      <c r="AA99" s="84"/>
      <c r="AB99" s="84"/>
      <c r="AC99" s="84"/>
      <c r="AD99" s="84"/>
      <c r="AE99" s="84"/>
      <c r="AF99" s="69"/>
      <c r="AG99" s="69"/>
      <c r="AH99" s="69"/>
      <c r="AI99" s="84"/>
      <c r="AJ99" s="84"/>
      <c r="AK99" s="84"/>
      <c r="AL99" s="43"/>
      <c r="AM99" s="43"/>
      <c r="AN99" s="43"/>
      <c r="AO99" s="43"/>
      <c r="AP99" s="85"/>
      <c r="AQ99" s="85"/>
      <c r="AR99" s="51"/>
      <c r="AS99" s="51"/>
      <c r="AT99" s="51"/>
      <c r="AU99" s="51"/>
      <c r="AV99" s="51"/>
      <c r="AW99" s="51"/>
      <c r="AX99" s="51"/>
    </row>
    <row r="100" spans="1:50" s="53" customFormat="1" ht="51.75" hidden="1" customHeight="1" x14ac:dyDescent="0.25">
      <c r="A100" s="54" t="s">
        <v>56</v>
      </c>
      <c r="B100" s="55">
        <v>2014</v>
      </c>
      <c r="C100" s="55" t="s">
        <v>93</v>
      </c>
      <c r="D100" s="37" t="s">
        <v>452</v>
      </c>
      <c r="E100" s="38"/>
      <c r="F100" s="38" t="s">
        <v>90</v>
      </c>
      <c r="G100" s="90"/>
      <c r="H100" s="90"/>
      <c r="I100" s="84"/>
      <c r="J100" s="48">
        <f>J101+J102+J103</f>
        <v>20792394</v>
      </c>
      <c r="K100" s="48">
        <f>J100+L100+M100</f>
        <v>20792394</v>
      </c>
      <c r="L100" s="69">
        <f>L101+L102+L103</f>
        <v>0</v>
      </c>
      <c r="M100" s="69"/>
      <c r="N100" s="44">
        <v>20792394</v>
      </c>
      <c r="O100" s="48">
        <v>4043945.01</v>
      </c>
      <c r="P100" s="48">
        <f>4035122.38+20792.4</f>
        <v>4055914.78</v>
      </c>
      <c r="Q100" s="43">
        <f t="shared" si="44"/>
        <v>20792394</v>
      </c>
      <c r="R100" s="43">
        <f t="shared" si="44"/>
        <v>20792394</v>
      </c>
      <c r="S100" s="44">
        <f t="shared" si="46"/>
        <v>20792394</v>
      </c>
      <c r="T100" s="43">
        <f t="shared" si="47"/>
        <v>4043945.01</v>
      </c>
      <c r="U100" s="44">
        <f t="shared" si="48"/>
        <v>4055914.78</v>
      </c>
      <c r="V100" s="44">
        <f t="shared" si="49"/>
        <v>4055914.78</v>
      </c>
      <c r="W100" s="43">
        <f t="shared" si="50"/>
        <v>4055914.78</v>
      </c>
      <c r="X100" s="111">
        <v>1</v>
      </c>
      <c r="Y100" s="122">
        <f>V100/O100</f>
        <v>1.0029599240272558</v>
      </c>
      <c r="Z100" s="38"/>
      <c r="AA100" s="38"/>
      <c r="AB100" s="38" t="s">
        <v>301</v>
      </c>
      <c r="AC100" s="38" t="s">
        <v>453</v>
      </c>
      <c r="AD100" s="38" t="s">
        <v>445</v>
      </c>
      <c r="AE100" s="38" t="s">
        <v>454</v>
      </c>
      <c r="AF100" s="48">
        <v>296248.15999999997</v>
      </c>
      <c r="AG100" s="48"/>
      <c r="AH100" s="48">
        <v>17032727.379999999</v>
      </c>
      <c r="AI100" s="38" t="s">
        <v>455</v>
      </c>
      <c r="AJ100" s="50">
        <f>K100-O100</f>
        <v>16748448.99</v>
      </c>
      <c r="AK100" s="50">
        <f>O100-P100</f>
        <v>-11969.770000000019</v>
      </c>
      <c r="AL100" s="43">
        <f>J100*0.001</f>
        <v>20792.394</v>
      </c>
      <c r="AM100" s="43"/>
      <c r="AN100" s="43">
        <v>16727626</v>
      </c>
      <c r="AO100" s="43"/>
      <c r="AP100" s="51" t="s">
        <v>67</v>
      </c>
      <c r="AQ100" s="51" t="s">
        <v>67</v>
      </c>
      <c r="AR100" s="91" t="s">
        <v>443</v>
      </c>
      <c r="AS100" s="51" t="s">
        <v>90</v>
      </c>
      <c r="AT100" s="51"/>
      <c r="AU100" s="51"/>
      <c r="AV100" s="51"/>
      <c r="AW100" s="51"/>
      <c r="AX100" s="51"/>
    </row>
    <row r="101" spans="1:50" s="53" customFormat="1" ht="30" hidden="1" customHeight="1" x14ac:dyDescent="0.25">
      <c r="A101" s="65"/>
      <c r="B101" s="66"/>
      <c r="C101" s="66"/>
      <c r="D101" s="124" t="s">
        <v>456</v>
      </c>
      <c r="E101" s="84" t="s">
        <v>422</v>
      </c>
      <c r="F101" s="84" t="s">
        <v>90</v>
      </c>
      <c r="G101" s="108"/>
      <c r="H101" s="108"/>
      <c r="I101" s="84"/>
      <c r="J101" s="69">
        <v>4047993</v>
      </c>
      <c r="K101" s="69"/>
      <c r="L101" s="69"/>
      <c r="M101" s="69"/>
      <c r="N101" s="69"/>
      <c r="O101" s="69">
        <v>4047993</v>
      </c>
      <c r="P101" s="69">
        <f>4035122.38+4047.99</f>
        <v>4039170.37</v>
      </c>
      <c r="Q101" s="119">
        <f t="shared" si="44"/>
        <v>4047993</v>
      </c>
      <c r="R101" s="119">
        <f t="shared" ref="R101:R102" si="54">M101</f>
        <v>0</v>
      </c>
      <c r="S101" s="70">
        <f t="shared" si="46"/>
        <v>0</v>
      </c>
      <c r="T101" s="119">
        <f t="shared" si="47"/>
        <v>4047993</v>
      </c>
      <c r="U101" s="70">
        <f t="shared" si="48"/>
        <v>4039170.37</v>
      </c>
      <c r="V101" s="70">
        <f t="shared" si="49"/>
        <v>4039170.37</v>
      </c>
      <c r="W101" s="119">
        <f t="shared" si="50"/>
        <v>4039170.37</v>
      </c>
      <c r="X101" s="122"/>
      <c r="Y101" s="122"/>
      <c r="Z101" s="84"/>
      <c r="AA101" s="84"/>
      <c r="AB101" s="84"/>
      <c r="AC101" s="84"/>
      <c r="AD101" s="84"/>
      <c r="AE101" s="84"/>
      <c r="AF101" s="69"/>
      <c r="AG101" s="69"/>
      <c r="AH101" s="69"/>
      <c r="AI101" s="84"/>
      <c r="AJ101" s="84"/>
      <c r="AK101" s="84"/>
      <c r="AL101" s="43"/>
      <c r="AM101" s="43"/>
      <c r="AN101" s="43"/>
      <c r="AO101" s="43"/>
      <c r="AP101" s="85"/>
      <c r="AQ101" s="85"/>
      <c r="AR101" s="51"/>
      <c r="AS101" s="51"/>
      <c r="AT101" s="51"/>
      <c r="AU101" s="51"/>
      <c r="AV101" s="51"/>
      <c r="AW101" s="51"/>
      <c r="AX101" s="51"/>
    </row>
    <row r="102" spans="1:50" s="53" customFormat="1" ht="75" hidden="1" customHeight="1" x14ac:dyDescent="0.25">
      <c r="A102" s="65"/>
      <c r="B102" s="66"/>
      <c r="C102" s="66"/>
      <c r="D102" s="124" t="s">
        <v>457</v>
      </c>
      <c r="E102" s="84" t="s">
        <v>59</v>
      </c>
      <c r="F102" s="84" t="s">
        <v>90</v>
      </c>
      <c r="G102" s="108"/>
      <c r="H102" s="108"/>
      <c r="I102" s="84"/>
      <c r="J102" s="69">
        <v>16744401</v>
      </c>
      <c r="K102" s="69"/>
      <c r="L102" s="69"/>
      <c r="M102" s="69"/>
      <c r="N102" s="69"/>
      <c r="O102" s="69">
        <v>0</v>
      </c>
      <c r="P102" s="69">
        <v>16744.400000000001</v>
      </c>
      <c r="Q102" s="119">
        <f t="shared" si="44"/>
        <v>16744401</v>
      </c>
      <c r="R102" s="119">
        <f t="shared" si="54"/>
        <v>0</v>
      </c>
      <c r="S102" s="70">
        <f t="shared" si="46"/>
        <v>0</v>
      </c>
      <c r="T102" s="119">
        <f t="shared" si="47"/>
        <v>0</v>
      </c>
      <c r="U102" s="70">
        <f t="shared" si="48"/>
        <v>16744.400000000001</v>
      </c>
      <c r="V102" s="70">
        <f t="shared" si="49"/>
        <v>16744.400000000001</v>
      </c>
      <c r="W102" s="119">
        <f t="shared" si="50"/>
        <v>16744.400000000001</v>
      </c>
      <c r="X102" s="122"/>
      <c r="Y102" s="122"/>
      <c r="Z102" s="84"/>
      <c r="AA102" s="84"/>
      <c r="AB102" s="84"/>
      <c r="AC102" s="84"/>
      <c r="AD102" s="84"/>
      <c r="AE102" s="84"/>
      <c r="AF102" s="69"/>
      <c r="AG102" s="69"/>
      <c r="AH102" s="69"/>
      <c r="AI102" s="84" t="s">
        <v>458</v>
      </c>
      <c r="AJ102" s="84"/>
      <c r="AK102" s="84"/>
      <c r="AL102" s="43"/>
      <c r="AM102" s="43"/>
      <c r="AN102" s="43"/>
      <c r="AO102" s="43"/>
      <c r="AP102" s="85"/>
      <c r="AQ102" s="85"/>
      <c r="AR102" s="91" t="s">
        <v>459</v>
      </c>
      <c r="AS102" s="51"/>
      <c r="AT102" s="51"/>
      <c r="AU102" s="51"/>
      <c r="AV102" s="51"/>
      <c r="AW102" s="51"/>
      <c r="AX102" s="51"/>
    </row>
    <row r="103" spans="1:50" s="53" customFormat="1" ht="45" hidden="1" customHeight="1" x14ac:dyDescent="0.25">
      <c r="A103" s="65"/>
      <c r="B103" s="66"/>
      <c r="C103" s="66"/>
      <c r="D103" s="124" t="s">
        <v>460</v>
      </c>
      <c r="E103" s="84"/>
      <c r="F103" s="84"/>
      <c r="G103" s="108"/>
      <c r="H103" s="108"/>
      <c r="I103" s="84"/>
      <c r="J103" s="69">
        <v>0</v>
      </c>
      <c r="K103" s="69"/>
      <c r="L103" s="69"/>
      <c r="M103" s="69">
        <v>621070.89999997616</v>
      </c>
      <c r="N103" s="69"/>
      <c r="O103" s="69"/>
      <c r="P103" s="69"/>
      <c r="Q103" s="119">
        <f t="shared" si="44"/>
        <v>0</v>
      </c>
      <c r="R103" s="119">
        <v>0</v>
      </c>
      <c r="S103" s="70">
        <v>0</v>
      </c>
      <c r="T103" s="119">
        <f t="shared" si="47"/>
        <v>0</v>
      </c>
      <c r="U103" s="70">
        <f t="shared" si="48"/>
        <v>0</v>
      </c>
      <c r="V103" s="70">
        <f t="shared" si="49"/>
        <v>0</v>
      </c>
      <c r="W103" s="119">
        <f t="shared" si="50"/>
        <v>0</v>
      </c>
      <c r="X103" s="122"/>
      <c r="Y103" s="122"/>
      <c r="Z103" s="84"/>
      <c r="AA103" s="84"/>
      <c r="AB103" s="84"/>
      <c r="AC103" s="84"/>
      <c r="AD103" s="84"/>
      <c r="AE103" s="84"/>
      <c r="AF103" s="69"/>
      <c r="AG103" s="69" t="s">
        <v>461</v>
      </c>
      <c r="AH103" s="69" t="s">
        <v>462</v>
      </c>
      <c r="AI103" s="84" t="s">
        <v>463</v>
      </c>
      <c r="AJ103" s="84"/>
      <c r="AK103" s="84"/>
      <c r="AL103" s="43"/>
      <c r="AM103" s="43"/>
      <c r="AN103" s="43"/>
      <c r="AO103" s="43"/>
      <c r="AP103" s="85"/>
      <c r="AQ103" s="85"/>
      <c r="AR103" s="51"/>
      <c r="AS103" s="51"/>
      <c r="AT103" s="51"/>
      <c r="AU103" s="51"/>
      <c r="AV103" s="51"/>
      <c r="AW103" s="51"/>
      <c r="AX103" s="51"/>
    </row>
    <row r="104" spans="1:50" s="53" customFormat="1" ht="60" hidden="1" customHeight="1" x14ac:dyDescent="0.25">
      <c r="A104" s="36" t="s">
        <v>56</v>
      </c>
      <c r="B104" s="38">
        <v>2014</v>
      </c>
      <c r="C104" s="38" t="s">
        <v>61</v>
      </c>
      <c r="D104" s="37" t="s">
        <v>464</v>
      </c>
      <c r="E104" s="38" t="s">
        <v>422</v>
      </c>
      <c r="F104" s="38" t="s">
        <v>90</v>
      </c>
      <c r="G104" s="90"/>
      <c r="H104" s="90"/>
      <c r="I104" s="84"/>
      <c r="J104" s="48">
        <v>10000000</v>
      </c>
      <c r="K104" s="48">
        <v>10000000</v>
      </c>
      <c r="L104" s="69"/>
      <c r="M104" s="69"/>
      <c r="N104" s="48">
        <v>10000000</v>
      </c>
      <c r="O104" s="48">
        <v>10000000</v>
      </c>
      <c r="P104" s="48">
        <f>9989807.08+10000</f>
        <v>9999807.0800000001</v>
      </c>
      <c r="Q104" s="43">
        <f t="shared" si="44"/>
        <v>10000000</v>
      </c>
      <c r="R104" s="43">
        <f t="shared" si="44"/>
        <v>10000000</v>
      </c>
      <c r="S104" s="44">
        <f t="shared" ref="S104:S111" si="55">R104</f>
        <v>10000000</v>
      </c>
      <c r="T104" s="43">
        <f t="shared" si="47"/>
        <v>10000000</v>
      </c>
      <c r="U104" s="44">
        <f t="shared" si="48"/>
        <v>9999807.0800000001</v>
      </c>
      <c r="V104" s="44">
        <f t="shared" si="49"/>
        <v>9999807.0800000001</v>
      </c>
      <c r="W104" s="43">
        <f t="shared" si="50"/>
        <v>9999807.0800000001</v>
      </c>
      <c r="X104" s="111">
        <v>1</v>
      </c>
      <c r="Y104" s="122">
        <f t="shared" ref="Y104:Y113" si="56">V104/O104</f>
        <v>0.99998070800000005</v>
      </c>
      <c r="Z104" s="38"/>
      <c r="AA104" s="38"/>
      <c r="AB104" s="38" t="s">
        <v>301</v>
      </c>
      <c r="AC104" s="38" t="s">
        <v>465</v>
      </c>
      <c r="AD104" s="38" t="s">
        <v>445</v>
      </c>
      <c r="AE104" s="38" t="s">
        <v>466</v>
      </c>
      <c r="AF104" s="48">
        <v>49975.08</v>
      </c>
      <c r="AG104" s="48"/>
      <c r="AH104" s="48">
        <v>75167.199999999997</v>
      </c>
      <c r="AI104" s="38" t="s">
        <v>467</v>
      </c>
      <c r="AJ104" s="50">
        <f>K104-O104</f>
        <v>0</v>
      </c>
      <c r="AK104" s="50">
        <f>O104-P104</f>
        <v>192.91999999992549</v>
      </c>
      <c r="AL104" s="43">
        <f>J104*0.001</f>
        <v>10000</v>
      </c>
      <c r="AM104" s="43"/>
      <c r="AN104" s="43"/>
      <c r="AO104" s="43"/>
      <c r="AP104" s="51" t="s">
        <v>67</v>
      </c>
      <c r="AQ104" s="51" t="s">
        <v>67</v>
      </c>
      <c r="AR104" s="91" t="s">
        <v>407</v>
      </c>
      <c r="AS104" s="51" t="s">
        <v>108</v>
      </c>
      <c r="AT104" s="51"/>
      <c r="AU104" s="51"/>
      <c r="AV104" s="51"/>
      <c r="AW104" s="51"/>
      <c r="AX104" s="51"/>
    </row>
    <row r="105" spans="1:50" s="53" customFormat="1" ht="44.25" hidden="1" customHeight="1" x14ac:dyDescent="0.25">
      <c r="A105" s="36" t="s">
        <v>56</v>
      </c>
      <c r="B105" s="38">
        <v>2014</v>
      </c>
      <c r="C105" s="38" t="s">
        <v>93</v>
      </c>
      <c r="D105" s="37" t="s">
        <v>468</v>
      </c>
      <c r="E105" s="38" t="s">
        <v>59</v>
      </c>
      <c r="F105" s="38" t="s">
        <v>93</v>
      </c>
      <c r="G105" s="90">
        <v>42020</v>
      </c>
      <c r="H105" s="90">
        <v>42200</v>
      </c>
      <c r="I105" s="84"/>
      <c r="J105" s="48">
        <v>27409850</v>
      </c>
      <c r="K105" s="48">
        <v>27409850</v>
      </c>
      <c r="L105" s="69"/>
      <c r="M105" s="69"/>
      <c r="N105" s="48">
        <v>27409850</v>
      </c>
      <c r="O105" s="48">
        <v>27251490</v>
      </c>
      <c r="P105" s="48">
        <v>20262792.16</v>
      </c>
      <c r="Q105" s="43">
        <f t="shared" si="44"/>
        <v>27409850</v>
      </c>
      <c r="R105" s="43">
        <f t="shared" si="44"/>
        <v>27409850</v>
      </c>
      <c r="S105" s="44">
        <f t="shared" si="55"/>
        <v>27409850</v>
      </c>
      <c r="T105" s="43">
        <f t="shared" si="47"/>
        <v>27251490</v>
      </c>
      <c r="U105" s="44">
        <f t="shared" si="48"/>
        <v>20262792.16</v>
      </c>
      <c r="V105" s="44">
        <f t="shared" si="49"/>
        <v>20262792.16</v>
      </c>
      <c r="W105" s="43">
        <f t="shared" si="50"/>
        <v>20262792.16</v>
      </c>
      <c r="X105" s="111">
        <v>1</v>
      </c>
      <c r="Y105" s="122">
        <f t="shared" si="56"/>
        <v>0.74354804673065589</v>
      </c>
      <c r="Z105" s="38"/>
      <c r="AA105" s="38"/>
      <c r="AB105" s="38" t="s">
        <v>469</v>
      </c>
      <c r="AC105" s="38" t="s">
        <v>470</v>
      </c>
      <c r="AD105" s="38" t="s">
        <v>471</v>
      </c>
      <c r="AE105" s="38" t="s">
        <v>472</v>
      </c>
      <c r="AF105" s="48">
        <v>969.55</v>
      </c>
      <c r="AG105" s="48"/>
      <c r="AH105" s="48">
        <v>17121680.890000001</v>
      </c>
      <c r="AI105" s="38" t="s">
        <v>473</v>
      </c>
      <c r="AJ105" s="50">
        <f>K105-O105</f>
        <v>158360</v>
      </c>
      <c r="AK105" s="50">
        <f>O105-P105</f>
        <v>6988697.8399999999</v>
      </c>
      <c r="AL105" s="43">
        <v>27409.85</v>
      </c>
      <c r="AM105" s="123" t="s">
        <v>474</v>
      </c>
      <c r="AN105" s="43"/>
      <c r="AO105" s="43"/>
      <c r="AP105" s="51" t="s">
        <v>67</v>
      </c>
      <c r="AQ105" s="51" t="s">
        <v>67</v>
      </c>
      <c r="AR105" s="91" t="s">
        <v>407</v>
      </c>
      <c r="AS105" s="51" t="s">
        <v>108</v>
      </c>
      <c r="AT105" s="51"/>
      <c r="AU105" s="51"/>
      <c r="AV105" s="51"/>
      <c r="AW105" s="51"/>
      <c r="AX105" s="51"/>
    </row>
    <row r="106" spans="1:50" s="53" customFormat="1" ht="44.25" hidden="1" customHeight="1" x14ac:dyDescent="0.25">
      <c r="A106" s="36" t="s">
        <v>56</v>
      </c>
      <c r="B106" s="38">
        <v>2014</v>
      </c>
      <c r="C106" s="38" t="s">
        <v>93</v>
      </c>
      <c r="D106" s="37" t="s">
        <v>475</v>
      </c>
      <c r="E106" s="38" t="s">
        <v>59</v>
      </c>
      <c r="F106" s="38" t="s">
        <v>93</v>
      </c>
      <c r="G106" s="90">
        <v>42020</v>
      </c>
      <c r="H106" s="90">
        <v>42200</v>
      </c>
      <c r="I106" s="84"/>
      <c r="J106" s="48">
        <v>15000000</v>
      </c>
      <c r="K106" s="48">
        <v>15000000</v>
      </c>
      <c r="L106" s="69"/>
      <c r="M106" s="69"/>
      <c r="N106" s="48">
        <v>15000000</v>
      </c>
      <c r="O106" s="48">
        <f>14985000+15000</f>
        <v>15000000</v>
      </c>
      <c r="P106" s="48">
        <f>14889394.76+15000</f>
        <v>14904394.76</v>
      </c>
      <c r="Q106" s="43">
        <f t="shared" ref="Q106:R137" si="57">J106</f>
        <v>15000000</v>
      </c>
      <c r="R106" s="43">
        <f t="shared" si="57"/>
        <v>15000000</v>
      </c>
      <c r="S106" s="44">
        <f t="shared" si="55"/>
        <v>15000000</v>
      </c>
      <c r="T106" s="43">
        <f t="shared" si="47"/>
        <v>15000000</v>
      </c>
      <c r="U106" s="44">
        <f t="shared" si="48"/>
        <v>14904394.76</v>
      </c>
      <c r="V106" s="44">
        <f t="shared" si="49"/>
        <v>14904394.76</v>
      </c>
      <c r="W106" s="43">
        <f t="shared" si="50"/>
        <v>14904394.76</v>
      </c>
      <c r="X106" s="111">
        <v>1</v>
      </c>
      <c r="Y106" s="122">
        <f t="shared" si="56"/>
        <v>0.99362631733333329</v>
      </c>
      <c r="Z106" s="38"/>
      <c r="AA106" s="38"/>
      <c r="AB106" s="38" t="s">
        <v>469</v>
      </c>
      <c r="AC106" s="38" t="s">
        <v>476</v>
      </c>
      <c r="AD106" s="38" t="s">
        <v>471</v>
      </c>
      <c r="AE106" s="38" t="s">
        <v>477</v>
      </c>
      <c r="AF106" s="48">
        <v>336.19</v>
      </c>
      <c r="AG106" s="48"/>
      <c r="AH106" s="48">
        <v>9308740.4499999993</v>
      </c>
      <c r="AI106" s="38" t="s">
        <v>478</v>
      </c>
      <c r="AJ106" s="50">
        <f t="shared" ref="AJ106:AJ111" si="58">K106-O106</f>
        <v>0</v>
      </c>
      <c r="AK106" s="50">
        <f t="shared" ref="AK106:AK111" si="59">O106-P106</f>
        <v>95605.240000000224</v>
      </c>
      <c r="AL106" s="43">
        <v>15000</v>
      </c>
      <c r="AM106" s="123" t="s">
        <v>479</v>
      </c>
      <c r="AN106" s="43"/>
      <c r="AO106" s="43"/>
      <c r="AP106" s="51" t="s">
        <v>67</v>
      </c>
      <c r="AQ106" s="51" t="s">
        <v>67</v>
      </c>
      <c r="AR106" s="91" t="s">
        <v>407</v>
      </c>
      <c r="AS106" s="51" t="s">
        <v>108</v>
      </c>
      <c r="AT106" s="51"/>
      <c r="AU106" s="51"/>
      <c r="AV106" s="51"/>
      <c r="AW106" s="51"/>
      <c r="AX106" s="51"/>
    </row>
    <row r="107" spans="1:50" s="53" customFormat="1" ht="47.25" hidden="1" customHeight="1" x14ac:dyDescent="0.25">
      <c r="A107" s="36" t="s">
        <v>56</v>
      </c>
      <c r="B107" s="38">
        <v>2014</v>
      </c>
      <c r="C107" s="38" t="s">
        <v>93</v>
      </c>
      <c r="D107" s="37" t="s">
        <v>480</v>
      </c>
      <c r="E107" s="38" t="s">
        <v>59</v>
      </c>
      <c r="F107" s="38" t="s">
        <v>93</v>
      </c>
      <c r="G107" s="90">
        <v>42020</v>
      </c>
      <c r="H107" s="90">
        <v>42185</v>
      </c>
      <c r="I107" s="84"/>
      <c r="J107" s="48">
        <v>19000000</v>
      </c>
      <c r="K107" s="48">
        <v>19000000</v>
      </c>
      <c r="L107" s="69"/>
      <c r="M107" s="69"/>
      <c r="N107" s="48">
        <v>19000000</v>
      </c>
      <c r="O107" s="48">
        <f>18897539.88+19000</f>
        <v>18916539.879999999</v>
      </c>
      <c r="P107" s="48">
        <f>18878579.36+19000</f>
        <v>18897579.359999999</v>
      </c>
      <c r="Q107" s="43">
        <f t="shared" si="57"/>
        <v>19000000</v>
      </c>
      <c r="R107" s="43">
        <f t="shared" si="57"/>
        <v>19000000</v>
      </c>
      <c r="S107" s="44">
        <f t="shared" si="55"/>
        <v>19000000</v>
      </c>
      <c r="T107" s="43">
        <f t="shared" si="47"/>
        <v>18916539.879999999</v>
      </c>
      <c r="U107" s="44">
        <f t="shared" si="48"/>
        <v>18897579.359999999</v>
      </c>
      <c r="V107" s="44">
        <f>P107</f>
        <v>18897579.359999999</v>
      </c>
      <c r="W107" s="43">
        <f t="shared" si="50"/>
        <v>18897579.359999999</v>
      </c>
      <c r="X107" s="111">
        <v>1</v>
      </c>
      <c r="Y107" s="122">
        <f t="shared" si="56"/>
        <v>0.99899767504415293</v>
      </c>
      <c r="Z107" s="38"/>
      <c r="AA107" s="38"/>
      <c r="AB107" s="38" t="s">
        <v>469</v>
      </c>
      <c r="AC107" s="38" t="s">
        <v>481</v>
      </c>
      <c r="AD107" s="38" t="s">
        <v>471</v>
      </c>
      <c r="AE107" s="38" t="s">
        <v>482</v>
      </c>
      <c r="AF107" s="48">
        <v>265.11</v>
      </c>
      <c r="AG107" s="48"/>
      <c r="AH107" s="48">
        <v>4914946.09</v>
      </c>
      <c r="AI107" s="38" t="s">
        <v>483</v>
      </c>
      <c r="AJ107" s="50">
        <f t="shared" si="58"/>
        <v>83460.120000001043</v>
      </c>
      <c r="AK107" s="50">
        <f t="shared" si="59"/>
        <v>18960.519999999553</v>
      </c>
      <c r="AL107" s="43">
        <v>19000</v>
      </c>
      <c r="AM107" s="123" t="s">
        <v>484</v>
      </c>
      <c r="AN107" s="43"/>
      <c r="AO107" s="43"/>
      <c r="AP107" s="51" t="s">
        <v>67</v>
      </c>
      <c r="AQ107" s="51" t="s">
        <v>67</v>
      </c>
      <c r="AR107" s="91" t="s">
        <v>407</v>
      </c>
      <c r="AS107" s="51" t="s">
        <v>108</v>
      </c>
      <c r="AT107" s="51"/>
      <c r="AU107" s="51"/>
      <c r="AV107" s="51"/>
      <c r="AW107" s="51"/>
      <c r="AX107" s="51"/>
    </row>
    <row r="108" spans="1:50" s="53" customFormat="1" ht="44.25" hidden="1" customHeight="1" x14ac:dyDescent="0.25">
      <c r="A108" s="36" t="s">
        <v>56</v>
      </c>
      <c r="B108" s="38">
        <v>2014</v>
      </c>
      <c r="C108" s="38" t="s">
        <v>73</v>
      </c>
      <c r="D108" s="37" t="s">
        <v>485</v>
      </c>
      <c r="E108" s="38" t="s">
        <v>59</v>
      </c>
      <c r="F108" s="38" t="s">
        <v>90</v>
      </c>
      <c r="G108" s="90"/>
      <c r="H108" s="90">
        <v>42272</v>
      </c>
      <c r="I108" s="84"/>
      <c r="J108" s="48">
        <v>8000000</v>
      </c>
      <c r="K108" s="48">
        <v>8000000</v>
      </c>
      <c r="L108" s="69"/>
      <c r="M108" s="69"/>
      <c r="N108" s="48">
        <v>8000000</v>
      </c>
      <c r="O108" s="48">
        <v>7999999.6600000001</v>
      </c>
      <c r="P108" s="48">
        <f>7819767.83</f>
        <v>7819767.8300000001</v>
      </c>
      <c r="Q108" s="43">
        <f t="shared" si="57"/>
        <v>8000000</v>
      </c>
      <c r="R108" s="43">
        <f t="shared" si="57"/>
        <v>8000000</v>
      </c>
      <c r="S108" s="44">
        <f t="shared" si="55"/>
        <v>8000000</v>
      </c>
      <c r="T108" s="43">
        <f t="shared" si="47"/>
        <v>7999999.6600000001</v>
      </c>
      <c r="U108" s="44">
        <f t="shared" si="48"/>
        <v>7819767.8300000001</v>
      </c>
      <c r="V108" s="44">
        <f t="shared" si="49"/>
        <v>7819767.8300000001</v>
      </c>
      <c r="W108" s="43">
        <f t="shared" si="50"/>
        <v>7819767.8300000001</v>
      </c>
      <c r="X108" s="111">
        <v>1</v>
      </c>
      <c r="Y108" s="122">
        <f t="shared" si="56"/>
        <v>0.97747102029251831</v>
      </c>
      <c r="Z108" s="38"/>
      <c r="AA108" s="38" t="s">
        <v>90</v>
      </c>
      <c r="AB108" s="38" t="s">
        <v>301</v>
      </c>
      <c r="AC108" s="38" t="s">
        <v>486</v>
      </c>
      <c r="AD108" s="38" t="s">
        <v>445</v>
      </c>
      <c r="AE108" s="38" t="s">
        <v>487</v>
      </c>
      <c r="AF108" s="48">
        <v>67774.42</v>
      </c>
      <c r="AG108" s="48"/>
      <c r="AH108" s="48">
        <v>3892166.42</v>
      </c>
      <c r="AI108" s="38" t="s">
        <v>488</v>
      </c>
      <c r="AJ108" s="50">
        <f t="shared" si="58"/>
        <v>0.33999999985098839</v>
      </c>
      <c r="AK108" s="50">
        <f>O108-P108</f>
        <v>180231.83000000007</v>
      </c>
      <c r="AL108" s="43">
        <f>J108*0.001</f>
        <v>8000</v>
      </c>
      <c r="AM108" s="43"/>
      <c r="AN108" s="43"/>
      <c r="AO108" s="43"/>
      <c r="AP108" s="51" t="s">
        <v>273</v>
      </c>
      <c r="AQ108" s="51" t="s">
        <v>67</v>
      </c>
      <c r="AR108" s="91" t="s">
        <v>407</v>
      </c>
      <c r="AS108" s="51" t="s">
        <v>108</v>
      </c>
      <c r="AT108" s="51"/>
      <c r="AU108" s="51"/>
      <c r="AV108" s="51"/>
      <c r="AW108" s="51"/>
      <c r="AX108" s="51"/>
    </row>
    <row r="109" spans="1:50" s="53" customFormat="1" ht="49.5" hidden="1" customHeight="1" x14ac:dyDescent="0.25">
      <c r="A109" s="36" t="s">
        <v>56</v>
      </c>
      <c r="B109" s="38">
        <v>2014</v>
      </c>
      <c r="C109" s="38" t="s">
        <v>73</v>
      </c>
      <c r="D109" s="37" t="s">
        <v>489</v>
      </c>
      <c r="E109" s="38" t="s">
        <v>59</v>
      </c>
      <c r="F109" s="38" t="s">
        <v>70</v>
      </c>
      <c r="G109" s="90">
        <v>42023</v>
      </c>
      <c r="H109" s="90">
        <v>42140</v>
      </c>
      <c r="I109" s="84"/>
      <c r="J109" s="48">
        <v>15000000</v>
      </c>
      <c r="K109" s="48">
        <v>15000000</v>
      </c>
      <c r="L109" s="69"/>
      <c r="M109" s="69"/>
      <c r="N109" s="48">
        <v>15000000</v>
      </c>
      <c r="O109" s="48">
        <f>14950000+15000</f>
        <v>14965000</v>
      </c>
      <c r="P109" s="48">
        <f>14950000+15000</f>
        <v>14965000</v>
      </c>
      <c r="Q109" s="43">
        <f t="shared" si="57"/>
        <v>15000000</v>
      </c>
      <c r="R109" s="43">
        <f t="shared" si="57"/>
        <v>15000000</v>
      </c>
      <c r="S109" s="44">
        <f t="shared" si="55"/>
        <v>15000000</v>
      </c>
      <c r="T109" s="43">
        <f t="shared" si="47"/>
        <v>14965000</v>
      </c>
      <c r="U109" s="44">
        <f t="shared" si="48"/>
        <v>14965000</v>
      </c>
      <c r="V109" s="44">
        <f t="shared" si="49"/>
        <v>14965000</v>
      </c>
      <c r="W109" s="43">
        <f t="shared" si="50"/>
        <v>14965000</v>
      </c>
      <c r="X109" s="111">
        <v>1</v>
      </c>
      <c r="Y109" s="122">
        <f t="shared" si="56"/>
        <v>1</v>
      </c>
      <c r="Z109" s="38"/>
      <c r="AA109" s="38"/>
      <c r="AB109" s="38" t="s">
        <v>74</v>
      </c>
      <c r="AC109" s="38" t="s">
        <v>490</v>
      </c>
      <c r="AD109" s="38" t="s">
        <v>491</v>
      </c>
      <c r="AE109" s="38" t="s">
        <v>492</v>
      </c>
      <c r="AF109" s="48">
        <v>174</v>
      </c>
      <c r="AG109" s="48"/>
      <c r="AH109" s="48">
        <v>5035113.38</v>
      </c>
      <c r="AI109" s="38" t="s">
        <v>493</v>
      </c>
      <c r="AJ109" s="50">
        <f t="shared" si="58"/>
        <v>35000</v>
      </c>
      <c r="AK109" s="50">
        <f t="shared" si="59"/>
        <v>0</v>
      </c>
      <c r="AL109" s="43">
        <v>15000</v>
      </c>
      <c r="AM109" s="123" t="s">
        <v>494</v>
      </c>
      <c r="AN109" s="126"/>
      <c r="AO109" s="126"/>
      <c r="AP109" s="51" t="s">
        <v>67</v>
      </c>
      <c r="AQ109" s="51" t="s">
        <v>67</v>
      </c>
      <c r="AR109" s="91" t="s">
        <v>407</v>
      </c>
      <c r="AS109" s="51" t="s">
        <v>108</v>
      </c>
      <c r="AT109" s="51" t="s">
        <v>69</v>
      </c>
      <c r="AU109" s="51" t="s">
        <v>69</v>
      </c>
      <c r="AV109" s="51"/>
      <c r="AW109" s="51" t="s">
        <v>69</v>
      </c>
      <c r="AX109" s="51" t="s">
        <v>69</v>
      </c>
    </row>
    <row r="110" spans="1:50" s="53" customFormat="1" ht="48.75" hidden="1" customHeight="1" x14ac:dyDescent="0.25">
      <c r="A110" s="36" t="s">
        <v>56</v>
      </c>
      <c r="B110" s="38">
        <v>2014</v>
      </c>
      <c r="C110" s="38" t="s">
        <v>73</v>
      </c>
      <c r="D110" s="37" t="s">
        <v>495</v>
      </c>
      <c r="E110" s="38" t="s">
        <v>59</v>
      </c>
      <c r="F110" s="38" t="s">
        <v>70</v>
      </c>
      <c r="G110" s="90">
        <v>42009</v>
      </c>
      <c r="H110" s="90">
        <v>42098</v>
      </c>
      <c r="I110" s="84"/>
      <c r="J110" s="48">
        <v>6000000</v>
      </c>
      <c r="K110" s="48">
        <v>6000000</v>
      </c>
      <c r="L110" s="69"/>
      <c r="M110" s="69"/>
      <c r="N110" s="48">
        <v>6000000</v>
      </c>
      <c r="O110" s="48">
        <f>5994000+6000</f>
        <v>6000000</v>
      </c>
      <c r="P110" s="48">
        <f>5994000+6000</f>
        <v>6000000</v>
      </c>
      <c r="Q110" s="43">
        <f t="shared" si="57"/>
        <v>6000000</v>
      </c>
      <c r="R110" s="43">
        <f t="shared" si="57"/>
        <v>6000000</v>
      </c>
      <c r="S110" s="44">
        <f t="shared" si="55"/>
        <v>6000000</v>
      </c>
      <c r="T110" s="43">
        <f t="shared" si="47"/>
        <v>6000000</v>
      </c>
      <c r="U110" s="44">
        <f t="shared" si="48"/>
        <v>6000000</v>
      </c>
      <c r="V110" s="44">
        <f t="shared" si="49"/>
        <v>6000000</v>
      </c>
      <c r="W110" s="43">
        <f t="shared" si="50"/>
        <v>6000000</v>
      </c>
      <c r="X110" s="111">
        <v>1</v>
      </c>
      <c r="Y110" s="122">
        <f t="shared" si="56"/>
        <v>1</v>
      </c>
      <c r="Z110" s="38"/>
      <c r="AA110" s="38"/>
      <c r="AB110" s="38" t="s">
        <v>74</v>
      </c>
      <c r="AC110" s="38" t="s">
        <v>496</v>
      </c>
      <c r="AD110" s="38" t="s">
        <v>491</v>
      </c>
      <c r="AE110" s="38" t="s">
        <v>497</v>
      </c>
      <c r="AF110" s="48">
        <v>2.58</v>
      </c>
      <c r="AG110" s="48"/>
      <c r="AH110" s="48">
        <v>904478.53</v>
      </c>
      <c r="AI110" s="38" t="s">
        <v>498</v>
      </c>
      <c r="AJ110" s="50">
        <f t="shared" si="58"/>
        <v>0</v>
      </c>
      <c r="AK110" s="50">
        <f t="shared" si="59"/>
        <v>0</v>
      </c>
      <c r="AL110" s="43">
        <v>6000</v>
      </c>
      <c r="AM110" s="123" t="s">
        <v>499</v>
      </c>
      <c r="AN110" s="43"/>
      <c r="AO110" s="43"/>
      <c r="AP110" s="51" t="s">
        <v>67</v>
      </c>
      <c r="AQ110" s="51" t="s">
        <v>67</v>
      </c>
      <c r="AR110" s="51" t="s">
        <v>68</v>
      </c>
      <c r="AS110" s="51"/>
      <c r="AT110" s="51" t="s">
        <v>69</v>
      </c>
      <c r="AU110" s="51" t="s">
        <v>69</v>
      </c>
      <c r="AV110" s="51"/>
      <c r="AW110" s="51"/>
      <c r="AX110" s="51"/>
    </row>
    <row r="111" spans="1:50" s="53" customFormat="1" ht="45" hidden="1" customHeight="1" x14ac:dyDescent="0.25">
      <c r="A111" s="54" t="s">
        <v>56</v>
      </c>
      <c r="B111" s="55">
        <v>2014</v>
      </c>
      <c r="C111" s="55" t="s">
        <v>73</v>
      </c>
      <c r="D111" s="37" t="s">
        <v>500</v>
      </c>
      <c r="E111" s="38"/>
      <c r="F111" s="38" t="s">
        <v>70</v>
      </c>
      <c r="G111" s="90">
        <v>42009</v>
      </c>
      <c r="H111" s="90">
        <v>42098</v>
      </c>
      <c r="I111" s="84"/>
      <c r="J111" s="48">
        <f>J112+J113</f>
        <v>6000000</v>
      </c>
      <c r="K111" s="48">
        <f>K112+K113</f>
        <v>6000000</v>
      </c>
      <c r="L111" s="69"/>
      <c r="M111" s="69"/>
      <c r="N111" s="48">
        <v>6000000</v>
      </c>
      <c r="O111" s="48">
        <f>O112+O113+6000</f>
        <v>5996759.8599999994</v>
      </c>
      <c r="P111" s="48">
        <f>P112+P113+6000</f>
        <v>5996759.8600000003</v>
      </c>
      <c r="Q111" s="43">
        <f t="shared" si="57"/>
        <v>6000000</v>
      </c>
      <c r="R111" s="43">
        <f t="shared" si="57"/>
        <v>6000000</v>
      </c>
      <c r="S111" s="44">
        <f t="shared" si="55"/>
        <v>6000000</v>
      </c>
      <c r="T111" s="43">
        <f t="shared" si="47"/>
        <v>5996759.8599999994</v>
      </c>
      <c r="U111" s="44">
        <f t="shared" si="48"/>
        <v>5996759.8600000003</v>
      </c>
      <c r="V111" s="44">
        <f t="shared" si="49"/>
        <v>5996759.8600000003</v>
      </c>
      <c r="W111" s="43">
        <f t="shared" si="50"/>
        <v>5996759.8600000003</v>
      </c>
      <c r="X111" s="111">
        <v>1</v>
      </c>
      <c r="Y111" s="122">
        <f t="shared" si="56"/>
        <v>1.0000000000000002</v>
      </c>
      <c r="Z111" s="38"/>
      <c r="AA111" s="38"/>
      <c r="AB111" s="38" t="s">
        <v>74</v>
      </c>
      <c r="AC111" s="38" t="s">
        <v>501</v>
      </c>
      <c r="AD111" s="38" t="s">
        <v>491</v>
      </c>
      <c r="AE111" s="38" t="s">
        <v>502</v>
      </c>
      <c r="AF111" s="48">
        <v>8.8000000000000007</v>
      </c>
      <c r="AG111" s="48"/>
      <c r="AH111" s="48">
        <v>1789785.28</v>
      </c>
      <c r="AI111" s="38" t="s">
        <v>493</v>
      </c>
      <c r="AJ111" s="50">
        <f t="shared" si="58"/>
        <v>3240.140000000596</v>
      </c>
      <c r="AK111" s="50">
        <f t="shared" si="59"/>
        <v>0</v>
      </c>
      <c r="AL111" s="43">
        <v>6000</v>
      </c>
      <c r="AM111" s="123" t="s">
        <v>503</v>
      </c>
      <c r="AN111" s="43"/>
      <c r="AO111" s="43"/>
      <c r="AP111" s="51" t="s">
        <v>67</v>
      </c>
      <c r="AQ111" s="51" t="s">
        <v>67</v>
      </c>
      <c r="AR111" s="51" t="s">
        <v>68</v>
      </c>
      <c r="AS111" s="51"/>
      <c r="AT111" s="51" t="s">
        <v>69</v>
      </c>
      <c r="AU111" s="51" t="s">
        <v>69</v>
      </c>
      <c r="AV111" s="51"/>
      <c r="AW111" s="51"/>
      <c r="AX111" s="51"/>
    </row>
    <row r="112" spans="1:50" s="53" customFormat="1" ht="30" hidden="1" customHeight="1" x14ac:dyDescent="0.25">
      <c r="A112" s="127"/>
      <c r="B112" s="66"/>
      <c r="C112" s="66"/>
      <c r="D112" s="124" t="s">
        <v>504</v>
      </c>
      <c r="E112" s="84" t="s">
        <v>59</v>
      </c>
      <c r="F112" s="38" t="s">
        <v>70</v>
      </c>
      <c r="G112" s="108">
        <v>42009</v>
      </c>
      <c r="H112" s="108">
        <v>42098</v>
      </c>
      <c r="I112" s="84"/>
      <c r="J112" s="69">
        <v>5199996.54</v>
      </c>
      <c r="K112" s="69">
        <v>5199996.54</v>
      </c>
      <c r="L112" s="69"/>
      <c r="M112" s="69"/>
      <c r="N112" s="70">
        <v>5199996.54</v>
      </c>
      <c r="O112" s="69">
        <f>4276732.06+918064.48</f>
        <v>5194796.5399999991</v>
      </c>
      <c r="P112" s="69">
        <v>5194796.54</v>
      </c>
      <c r="Q112" s="119">
        <f t="shared" si="57"/>
        <v>5199996.54</v>
      </c>
      <c r="R112" s="119">
        <f>Q112</f>
        <v>5199996.54</v>
      </c>
      <c r="S112" s="70">
        <f>N112</f>
        <v>5199996.54</v>
      </c>
      <c r="T112" s="119">
        <f t="shared" si="47"/>
        <v>5194796.5399999991</v>
      </c>
      <c r="U112" s="70">
        <f t="shared" si="48"/>
        <v>5194796.54</v>
      </c>
      <c r="V112" s="70">
        <f t="shared" si="49"/>
        <v>5194796.54</v>
      </c>
      <c r="W112" s="119">
        <f t="shared" si="50"/>
        <v>5194796.54</v>
      </c>
      <c r="X112" s="122">
        <v>1</v>
      </c>
      <c r="Y112" s="122">
        <f t="shared" si="56"/>
        <v>1.0000000000000002</v>
      </c>
      <c r="Z112" s="84"/>
      <c r="AA112" s="84"/>
      <c r="AB112" s="84"/>
      <c r="AC112" s="84"/>
      <c r="AD112" s="84"/>
      <c r="AE112" s="84"/>
      <c r="AF112" s="69"/>
      <c r="AG112" s="69"/>
      <c r="AH112" s="69">
        <v>2500411.5399999996</v>
      </c>
      <c r="AI112" s="84"/>
      <c r="AJ112" s="84"/>
      <c r="AK112" s="84"/>
      <c r="AL112" s="43"/>
      <c r="AM112" s="43"/>
      <c r="AN112" s="43"/>
      <c r="AO112" s="43"/>
      <c r="AP112" s="85"/>
      <c r="AQ112" s="85"/>
      <c r="AR112" s="51"/>
      <c r="AS112" s="51"/>
      <c r="AT112" s="51" t="s">
        <v>69</v>
      </c>
      <c r="AU112" s="51" t="s">
        <v>69</v>
      </c>
      <c r="AV112" s="51"/>
      <c r="AW112" s="51"/>
      <c r="AX112" s="51"/>
    </row>
    <row r="113" spans="1:51" s="53" customFormat="1" ht="45" hidden="1" customHeight="1" x14ac:dyDescent="0.25">
      <c r="A113" s="127"/>
      <c r="B113" s="66"/>
      <c r="C113" s="66"/>
      <c r="D113" s="124" t="s">
        <v>505</v>
      </c>
      <c r="E113" s="84" t="s">
        <v>89</v>
      </c>
      <c r="F113" s="38" t="s">
        <v>70</v>
      </c>
      <c r="G113" s="108">
        <v>42009</v>
      </c>
      <c r="H113" s="108">
        <v>42073</v>
      </c>
      <c r="I113" s="84"/>
      <c r="J113" s="69">
        <v>800003.46</v>
      </c>
      <c r="K113" s="69">
        <v>800003.46</v>
      </c>
      <c r="L113" s="69"/>
      <c r="M113" s="69"/>
      <c r="N113" s="70">
        <v>800003.46</v>
      </c>
      <c r="O113" s="69">
        <v>795963.32</v>
      </c>
      <c r="P113" s="69">
        <v>795963.32</v>
      </c>
      <c r="Q113" s="119">
        <f t="shared" si="57"/>
        <v>800003.46</v>
      </c>
      <c r="R113" s="119">
        <f>Q113</f>
        <v>800003.46</v>
      </c>
      <c r="S113" s="70">
        <f>N113</f>
        <v>800003.46</v>
      </c>
      <c r="T113" s="119">
        <f t="shared" si="47"/>
        <v>795963.32</v>
      </c>
      <c r="U113" s="70">
        <f t="shared" si="48"/>
        <v>795963.32</v>
      </c>
      <c r="V113" s="70">
        <f t="shared" si="49"/>
        <v>795963.32</v>
      </c>
      <c r="W113" s="119">
        <f t="shared" si="50"/>
        <v>795963.32</v>
      </c>
      <c r="X113" s="122">
        <v>1</v>
      </c>
      <c r="Y113" s="122">
        <f t="shared" si="56"/>
        <v>1</v>
      </c>
      <c r="Z113" s="84"/>
      <c r="AA113" s="84"/>
      <c r="AB113" s="84"/>
      <c r="AC113" s="84"/>
      <c r="AD113" s="84"/>
      <c r="AE113" s="84"/>
      <c r="AF113" s="69"/>
      <c r="AG113" s="69"/>
      <c r="AH113" s="69">
        <v>343615.22999999992</v>
      </c>
      <c r="AI113" s="84"/>
      <c r="AJ113" s="84"/>
      <c r="AK113" s="84"/>
      <c r="AL113" s="43"/>
      <c r="AM113" s="43"/>
      <c r="AN113" s="43"/>
      <c r="AO113" s="43"/>
      <c r="AP113" s="85"/>
      <c r="AQ113" s="85"/>
      <c r="AR113" s="51"/>
      <c r="AS113" s="51"/>
      <c r="AT113" s="51" t="s">
        <v>69</v>
      </c>
      <c r="AU113" s="51" t="s">
        <v>69</v>
      </c>
      <c r="AV113" s="51"/>
      <c r="AW113" s="51"/>
      <c r="AX113" s="51"/>
    </row>
    <row r="114" spans="1:51" s="53" customFormat="1" ht="45" hidden="1" customHeight="1" x14ac:dyDescent="0.25">
      <c r="A114" s="36" t="s">
        <v>56</v>
      </c>
      <c r="B114" s="38">
        <v>2014</v>
      </c>
      <c r="C114" s="38" t="s">
        <v>73</v>
      </c>
      <c r="D114" s="37" t="s">
        <v>506</v>
      </c>
      <c r="E114" s="38" t="s">
        <v>59</v>
      </c>
      <c r="F114" s="38" t="s">
        <v>70</v>
      </c>
      <c r="G114" s="90">
        <v>42009</v>
      </c>
      <c r="H114" s="90">
        <v>42177</v>
      </c>
      <c r="I114" s="84"/>
      <c r="J114" s="48">
        <v>12000000</v>
      </c>
      <c r="K114" s="48">
        <v>12000000</v>
      </c>
      <c r="L114" s="69"/>
      <c r="M114" s="69"/>
      <c r="N114" s="48">
        <v>12000000</v>
      </c>
      <c r="O114" s="48">
        <f>11368256.05+619743.95+12000</f>
        <v>12000000</v>
      </c>
      <c r="P114" s="48">
        <f>11368256.05+619743.95+12000</f>
        <v>12000000</v>
      </c>
      <c r="Q114" s="43">
        <f t="shared" si="57"/>
        <v>12000000</v>
      </c>
      <c r="R114" s="43">
        <f>K114</f>
        <v>12000000</v>
      </c>
      <c r="S114" s="44">
        <f t="shared" ref="S114" si="60">R114</f>
        <v>12000000</v>
      </c>
      <c r="T114" s="43">
        <f t="shared" si="47"/>
        <v>12000000</v>
      </c>
      <c r="U114" s="44">
        <f t="shared" si="48"/>
        <v>12000000</v>
      </c>
      <c r="V114" s="44">
        <f t="shared" si="49"/>
        <v>12000000</v>
      </c>
      <c r="W114" s="43">
        <f t="shared" si="50"/>
        <v>12000000</v>
      </c>
      <c r="X114" s="111">
        <v>1</v>
      </c>
      <c r="Y114" s="111">
        <v>1</v>
      </c>
      <c r="Z114" s="38"/>
      <c r="AA114" s="38"/>
      <c r="AB114" s="38" t="s">
        <v>74</v>
      </c>
      <c r="AC114" s="38" t="s">
        <v>507</v>
      </c>
      <c r="AD114" s="38" t="s">
        <v>491</v>
      </c>
      <c r="AE114" s="38" t="s">
        <v>508</v>
      </c>
      <c r="AF114" s="48">
        <v>31.14</v>
      </c>
      <c r="AG114" s="48"/>
      <c r="AH114" s="48">
        <v>3935690.76</v>
      </c>
      <c r="AI114" s="38" t="s">
        <v>493</v>
      </c>
      <c r="AJ114" s="50">
        <f>K114-O114</f>
        <v>0</v>
      </c>
      <c r="AK114" s="50">
        <f>O114-P114</f>
        <v>0</v>
      </c>
      <c r="AL114" s="43">
        <v>12000</v>
      </c>
      <c r="AM114" s="123" t="s">
        <v>509</v>
      </c>
      <c r="AN114" s="43"/>
      <c r="AO114" s="43"/>
      <c r="AP114" s="51" t="s">
        <v>67</v>
      </c>
      <c r="AQ114" s="51" t="s">
        <v>67</v>
      </c>
      <c r="AR114" s="51" t="s">
        <v>68</v>
      </c>
      <c r="AS114" s="51"/>
      <c r="AT114" s="51" t="s">
        <v>69</v>
      </c>
      <c r="AU114" s="51" t="s">
        <v>69</v>
      </c>
      <c r="AV114" s="51"/>
      <c r="AW114" s="51"/>
      <c r="AX114" s="51"/>
    </row>
    <row r="115" spans="1:51" s="53" customFormat="1" ht="33.75" hidden="1" customHeight="1" x14ac:dyDescent="0.25">
      <c r="A115" s="54" t="s">
        <v>56</v>
      </c>
      <c r="B115" s="55">
        <v>2014</v>
      </c>
      <c r="C115" s="55" t="s">
        <v>347</v>
      </c>
      <c r="D115" s="37" t="s">
        <v>510</v>
      </c>
      <c r="E115" s="38" t="s">
        <v>59</v>
      </c>
      <c r="F115" s="38" t="s">
        <v>511</v>
      </c>
      <c r="G115" s="90"/>
      <c r="H115" s="90"/>
      <c r="I115" s="84"/>
      <c r="J115" s="48">
        <f>J116+J117</f>
        <v>45400000</v>
      </c>
      <c r="K115" s="48">
        <f>K116+K117</f>
        <v>45400000</v>
      </c>
      <c r="L115" s="69"/>
      <c r="M115" s="69"/>
      <c r="N115" s="48">
        <f>N116+N117</f>
        <v>15330100</v>
      </c>
      <c r="O115" s="48">
        <f>O116+O117</f>
        <v>33928121.239999995</v>
      </c>
      <c r="P115" s="48">
        <f>P116+P117</f>
        <v>27592574.300000001</v>
      </c>
      <c r="Q115" s="43">
        <f t="shared" si="57"/>
        <v>45400000</v>
      </c>
      <c r="R115" s="43">
        <f>K115</f>
        <v>45400000</v>
      </c>
      <c r="S115" s="44">
        <f>R115</f>
        <v>45400000</v>
      </c>
      <c r="T115" s="43">
        <f t="shared" si="47"/>
        <v>33928121.239999995</v>
      </c>
      <c r="U115" s="44">
        <f t="shared" si="48"/>
        <v>27592574.300000001</v>
      </c>
      <c r="V115" s="44">
        <f t="shared" si="49"/>
        <v>27592574.300000001</v>
      </c>
      <c r="W115" s="43">
        <f t="shared" si="50"/>
        <v>27592574.300000001</v>
      </c>
      <c r="X115" s="111">
        <f>AVERAGE(X116:X117)</f>
        <v>0.76970145833333337</v>
      </c>
      <c r="Y115" s="122">
        <f t="shared" ref="Y115:Y128" si="61">W115/T115</f>
        <v>0.81326561246395745</v>
      </c>
      <c r="Z115" s="38"/>
      <c r="AA115" s="38"/>
      <c r="AB115" s="38"/>
      <c r="AC115" s="38"/>
      <c r="AD115" s="38"/>
      <c r="AE115" s="38"/>
      <c r="AF115" s="48"/>
      <c r="AG115" s="48"/>
      <c r="AH115" s="48"/>
      <c r="AI115" s="38"/>
      <c r="AJ115" s="50">
        <f>K115-O115</f>
        <v>11471878.760000005</v>
      </c>
      <c r="AK115" s="50">
        <f>O115-P115</f>
        <v>6335546.9399999939</v>
      </c>
      <c r="AL115" s="43"/>
      <c r="AM115" s="123"/>
      <c r="AN115" s="43"/>
      <c r="AO115" s="43"/>
      <c r="AP115" s="51" t="s">
        <v>273</v>
      </c>
      <c r="AQ115" s="51" t="s">
        <v>273</v>
      </c>
      <c r="AR115" s="91" t="s">
        <v>443</v>
      </c>
      <c r="AS115" s="51" t="s">
        <v>90</v>
      </c>
      <c r="AT115" s="51"/>
      <c r="AU115" s="51"/>
      <c r="AV115" s="51"/>
      <c r="AW115" s="51"/>
      <c r="AX115" s="51"/>
    </row>
    <row r="116" spans="1:51" s="53" customFormat="1" ht="60" hidden="1" x14ac:dyDescent="0.25">
      <c r="A116" s="65"/>
      <c r="B116" s="66"/>
      <c r="C116" s="66"/>
      <c r="D116" s="124" t="s">
        <v>512</v>
      </c>
      <c r="E116" s="84" t="s">
        <v>422</v>
      </c>
      <c r="F116" s="84" t="s">
        <v>167</v>
      </c>
      <c r="G116" s="108"/>
      <c r="H116" s="108"/>
      <c r="I116" s="84"/>
      <c r="J116" s="69">
        <v>2400000</v>
      </c>
      <c r="K116" s="69">
        <v>2400000</v>
      </c>
      <c r="L116" s="69"/>
      <c r="M116" s="69"/>
      <c r="N116" s="69">
        <v>2400000</v>
      </c>
      <c r="O116" s="69">
        <v>2400000</v>
      </c>
      <c r="P116" s="69">
        <f>1532167+2400</f>
        <v>1534567</v>
      </c>
      <c r="Q116" s="119">
        <f t="shared" si="57"/>
        <v>2400000</v>
      </c>
      <c r="R116" s="119">
        <f t="shared" si="57"/>
        <v>2400000</v>
      </c>
      <c r="S116" s="70">
        <f t="shared" ref="S116" si="62">N116</f>
        <v>2400000</v>
      </c>
      <c r="T116" s="119">
        <f t="shared" si="47"/>
        <v>2400000</v>
      </c>
      <c r="U116" s="70">
        <f t="shared" si="48"/>
        <v>1534567</v>
      </c>
      <c r="V116" s="70">
        <f t="shared" si="49"/>
        <v>1534567</v>
      </c>
      <c r="W116" s="119">
        <f t="shared" si="50"/>
        <v>1534567</v>
      </c>
      <c r="X116" s="122">
        <f>W116/T116</f>
        <v>0.63940291666666671</v>
      </c>
      <c r="Y116" s="122">
        <f t="shared" si="61"/>
        <v>0.63940291666666671</v>
      </c>
      <c r="Z116" s="84"/>
      <c r="AA116" s="84"/>
      <c r="AB116" s="84" t="s">
        <v>513</v>
      </c>
      <c r="AC116" s="84">
        <v>90000388040</v>
      </c>
      <c r="AD116" s="84" t="s">
        <v>491</v>
      </c>
      <c r="AE116" s="84" t="s">
        <v>514</v>
      </c>
      <c r="AF116" s="69">
        <v>104.9</v>
      </c>
      <c r="AG116" s="69"/>
      <c r="AH116" s="69">
        <v>1000104.9</v>
      </c>
      <c r="AI116" s="84"/>
      <c r="AJ116" s="84"/>
      <c r="AK116" s="84"/>
      <c r="AL116" s="43">
        <v>2400</v>
      </c>
      <c r="AM116" s="123" t="s">
        <v>515</v>
      </c>
      <c r="AN116" s="126"/>
      <c r="AO116" s="126"/>
      <c r="AP116" s="85"/>
      <c r="AQ116" s="85"/>
      <c r="AR116" s="128">
        <f>J116*0.001</f>
        <v>2400</v>
      </c>
      <c r="AS116" s="51"/>
      <c r="AT116" s="51"/>
      <c r="AU116" s="51"/>
      <c r="AV116" s="51"/>
      <c r="AW116" s="51"/>
      <c r="AX116" s="51"/>
    </row>
    <row r="117" spans="1:51" s="53" customFormat="1" ht="45" hidden="1" customHeight="1" x14ac:dyDescent="0.25">
      <c r="A117" s="65"/>
      <c r="B117" s="66"/>
      <c r="C117" s="66"/>
      <c r="D117" s="124" t="s">
        <v>510</v>
      </c>
      <c r="E117" s="84" t="s">
        <v>59</v>
      </c>
      <c r="F117" s="84" t="s">
        <v>90</v>
      </c>
      <c r="G117" s="108">
        <v>42156</v>
      </c>
      <c r="H117" s="108">
        <v>42335</v>
      </c>
      <c r="I117" s="84"/>
      <c r="J117" s="69">
        <v>43000000</v>
      </c>
      <c r="K117" s="69">
        <v>43000000</v>
      </c>
      <c r="L117" s="69"/>
      <c r="M117" s="69"/>
      <c r="N117" s="69">
        <v>12930100</v>
      </c>
      <c r="O117" s="69">
        <v>31528121.239999998</v>
      </c>
      <c r="P117" s="69">
        <v>26058007.300000001</v>
      </c>
      <c r="Q117" s="119">
        <f t="shared" si="57"/>
        <v>43000000</v>
      </c>
      <c r="R117" s="119">
        <f t="shared" si="57"/>
        <v>43000000</v>
      </c>
      <c r="S117" s="70">
        <f>R117</f>
        <v>43000000</v>
      </c>
      <c r="T117" s="119">
        <f t="shared" si="47"/>
        <v>31528121.239999998</v>
      </c>
      <c r="U117" s="70">
        <f t="shared" si="48"/>
        <v>26058007.300000001</v>
      </c>
      <c r="V117" s="70">
        <f t="shared" si="49"/>
        <v>26058007.300000001</v>
      </c>
      <c r="W117" s="119">
        <f t="shared" si="50"/>
        <v>26058007.300000001</v>
      </c>
      <c r="X117" s="122">
        <v>0.9</v>
      </c>
      <c r="Y117" s="122">
        <f t="shared" si="61"/>
        <v>0.82650047878336574</v>
      </c>
      <c r="Z117" s="84"/>
      <c r="AA117" s="84" t="s">
        <v>90</v>
      </c>
      <c r="AB117" s="84" t="s">
        <v>301</v>
      </c>
      <c r="AC117" s="84" t="s">
        <v>516</v>
      </c>
      <c r="AD117" s="84" t="s">
        <v>445</v>
      </c>
      <c r="AE117" s="84" t="s">
        <v>517</v>
      </c>
      <c r="AF117" s="69">
        <v>505680.82</v>
      </c>
      <c r="AG117" s="69"/>
      <c r="AH117" s="69">
        <v>31772302.260000002</v>
      </c>
      <c r="AI117" s="84" t="s">
        <v>518</v>
      </c>
      <c r="AJ117" s="84"/>
      <c r="AK117" s="84"/>
      <c r="AL117" s="43"/>
      <c r="AM117" s="43"/>
      <c r="AN117" s="43"/>
      <c r="AO117" s="43"/>
      <c r="AP117" s="85"/>
      <c r="AQ117" s="85"/>
      <c r="AR117" s="51"/>
      <c r="AS117" s="51"/>
      <c r="AT117" s="51"/>
      <c r="AU117" s="51"/>
      <c r="AV117" s="51"/>
      <c r="AW117" s="51"/>
      <c r="AX117" s="51"/>
    </row>
    <row r="118" spans="1:51" s="53" customFormat="1" ht="45" hidden="1" customHeight="1" x14ac:dyDescent="0.25">
      <c r="A118" s="54" t="s">
        <v>56</v>
      </c>
      <c r="B118" s="55">
        <v>2014</v>
      </c>
      <c r="C118" s="55" t="s">
        <v>347</v>
      </c>
      <c r="D118" s="37" t="s">
        <v>519</v>
      </c>
      <c r="E118" s="38"/>
      <c r="F118" s="84" t="s">
        <v>167</v>
      </c>
      <c r="G118" s="90"/>
      <c r="H118" s="90"/>
      <c r="I118" s="84"/>
      <c r="J118" s="48">
        <v>14000000</v>
      </c>
      <c r="K118" s="48">
        <v>14000000</v>
      </c>
      <c r="L118" s="69"/>
      <c r="M118" s="69"/>
      <c r="N118" s="48">
        <v>12600000</v>
      </c>
      <c r="O118" s="48">
        <f>O119+O120+14000</f>
        <v>13510318.42</v>
      </c>
      <c r="P118" s="48">
        <f>P119+P120+14000</f>
        <v>12279806.42</v>
      </c>
      <c r="Q118" s="43">
        <f t="shared" si="57"/>
        <v>14000000</v>
      </c>
      <c r="R118" s="43">
        <f>K118</f>
        <v>14000000</v>
      </c>
      <c r="S118" s="44">
        <v>14000000</v>
      </c>
      <c r="T118" s="43">
        <f t="shared" si="47"/>
        <v>13510318.42</v>
      </c>
      <c r="U118" s="43">
        <f t="shared" si="48"/>
        <v>12279806.42</v>
      </c>
      <c r="V118" s="43">
        <f>P118</f>
        <v>12279806.42</v>
      </c>
      <c r="W118" s="43">
        <f t="shared" si="50"/>
        <v>12279806.42</v>
      </c>
      <c r="X118" s="111">
        <v>0.95</v>
      </c>
      <c r="Y118" s="122">
        <f t="shared" si="61"/>
        <v>0.90892057746185972</v>
      </c>
      <c r="Z118" s="38"/>
      <c r="AA118" s="38"/>
      <c r="AB118" s="38" t="s">
        <v>513</v>
      </c>
      <c r="AC118" s="38" t="s">
        <v>520</v>
      </c>
      <c r="AD118" s="38" t="s">
        <v>491</v>
      </c>
      <c r="AE118" s="38" t="s">
        <v>521</v>
      </c>
      <c r="AF118" s="48">
        <v>553.27</v>
      </c>
      <c r="AG118" s="48"/>
      <c r="AH118" s="48">
        <v>8518595.1699999999</v>
      </c>
      <c r="AI118" s="38"/>
      <c r="AJ118" s="50">
        <f>K118-O118</f>
        <v>489681.58000000007</v>
      </c>
      <c r="AK118" s="50">
        <f>O118-P118</f>
        <v>1230512</v>
      </c>
      <c r="AL118" s="43">
        <v>7000</v>
      </c>
      <c r="AM118" s="123" t="s">
        <v>522</v>
      </c>
      <c r="AN118" s="126"/>
      <c r="AO118" s="126"/>
      <c r="AP118" s="51" t="s">
        <v>67</v>
      </c>
      <c r="AQ118" s="51" t="s">
        <v>67</v>
      </c>
      <c r="AR118" s="129" t="s">
        <v>523</v>
      </c>
      <c r="AS118" s="128" t="s">
        <v>108</v>
      </c>
      <c r="AT118" s="51"/>
      <c r="AU118" s="51"/>
      <c r="AV118" s="51"/>
      <c r="AW118" s="51"/>
      <c r="AX118" s="51"/>
    </row>
    <row r="119" spans="1:51" s="53" customFormat="1" ht="30" hidden="1" customHeight="1" x14ac:dyDescent="0.25">
      <c r="A119" s="127"/>
      <c r="B119" s="66"/>
      <c r="C119" s="66"/>
      <c r="D119" s="124" t="s">
        <v>524</v>
      </c>
      <c r="E119" s="84" t="s">
        <v>422</v>
      </c>
      <c r="F119" s="84" t="s">
        <v>167</v>
      </c>
      <c r="G119" s="108"/>
      <c r="H119" s="108"/>
      <c r="I119" s="84"/>
      <c r="J119" s="69">
        <v>5500000</v>
      </c>
      <c r="K119" s="69">
        <v>5500000</v>
      </c>
      <c r="L119" s="69"/>
      <c r="M119" s="69"/>
      <c r="N119" s="69">
        <v>5500000</v>
      </c>
      <c r="O119" s="69">
        <v>5500000</v>
      </c>
      <c r="P119" s="69">
        <v>4269488</v>
      </c>
      <c r="Q119" s="119">
        <f t="shared" si="57"/>
        <v>5500000</v>
      </c>
      <c r="R119" s="119">
        <f>Q119</f>
        <v>5500000</v>
      </c>
      <c r="S119" s="119">
        <f>R119</f>
        <v>5500000</v>
      </c>
      <c r="T119" s="119">
        <f t="shared" si="47"/>
        <v>5500000</v>
      </c>
      <c r="U119" s="70">
        <f t="shared" si="48"/>
        <v>4269488</v>
      </c>
      <c r="V119" s="70">
        <f t="shared" si="49"/>
        <v>4269488</v>
      </c>
      <c r="W119" s="119">
        <f t="shared" si="50"/>
        <v>4269488</v>
      </c>
      <c r="X119" s="122">
        <v>0.78</v>
      </c>
      <c r="Y119" s="122">
        <f t="shared" si="61"/>
        <v>0.77627054545454544</v>
      </c>
      <c r="Z119" s="84"/>
      <c r="AA119" s="84"/>
      <c r="AB119" s="84"/>
      <c r="AC119" s="84"/>
      <c r="AD119" s="84"/>
      <c r="AE119" s="84"/>
      <c r="AF119" s="69"/>
      <c r="AG119" s="69"/>
      <c r="AH119" s="69"/>
      <c r="AI119" s="84"/>
      <c r="AJ119" s="84"/>
      <c r="AK119" s="84"/>
      <c r="AL119" s="43"/>
      <c r="AM119" s="43"/>
      <c r="AN119" s="43"/>
      <c r="AO119" s="43"/>
      <c r="AP119" s="85"/>
      <c r="AQ119" s="85"/>
      <c r="AR119" s="128"/>
      <c r="AS119" s="51"/>
      <c r="AT119" s="51"/>
      <c r="AU119" s="51"/>
      <c r="AV119" s="51"/>
      <c r="AW119" s="51"/>
      <c r="AX119" s="51"/>
      <c r="AY119" s="89" t="s">
        <v>525</v>
      </c>
    </row>
    <row r="120" spans="1:51" s="53" customFormat="1" ht="30" hidden="1" customHeight="1" x14ac:dyDescent="0.25">
      <c r="A120" s="127"/>
      <c r="B120" s="66"/>
      <c r="C120" s="66"/>
      <c r="D120" s="124" t="s">
        <v>519</v>
      </c>
      <c r="E120" s="84" t="s">
        <v>59</v>
      </c>
      <c r="F120" s="84" t="s">
        <v>167</v>
      </c>
      <c r="G120" s="108">
        <v>41995</v>
      </c>
      <c r="H120" s="108">
        <v>42114</v>
      </c>
      <c r="I120" s="84"/>
      <c r="J120" s="69">
        <v>8500000</v>
      </c>
      <c r="K120" s="69">
        <v>8500000</v>
      </c>
      <c r="L120" s="69"/>
      <c r="M120" s="69"/>
      <c r="N120" s="69">
        <v>7100000</v>
      </c>
      <c r="O120" s="69">
        <v>7996318.4199999999</v>
      </c>
      <c r="P120" s="69">
        <v>7996318.4199999999</v>
      </c>
      <c r="Q120" s="119">
        <f t="shared" si="57"/>
        <v>8500000</v>
      </c>
      <c r="R120" s="119">
        <f>Q120</f>
        <v>8500000</v>
      </c>
      <c r="S120" s="119">
        <f>R120</f>
        <v>8500000</v>
      </c>
      <c r="T120" s="119">
        <f t="shared" si="47"/>
        <v>7996318.4199999999</v>
      </c>
      <c r="U120" s="70">
        <f t="shared" si="48"/>
        <v>7996318.4199999999</v>
      </c>
      <c r="V120" s="70">
        <f t="shared" si="49"/>
        <v>7996318.4199999999</v>
      </c>
      <c r="W120" s="119">
        <f t="shared" si="50"/>
        <v>7996318.4199999999</v>
      </c>
      <c r="X120" s="122">
        <v>1</v>
      </c>
      <c r="Y120" s="122">
        <f t="shared" si="61"/>
        <v>1</v>
      </c>
      <c r="Z120" s="84"/>
      <c r="AA120" s="84"/>
      <c r="AB120" s="84"/>
      <c r="AC120" s="84"/>
      <c r="AD120" s="84"/>
      <c r="AE120" s="84"/>
      <c r="AF120" s="69"/>
      <c r="AG120" s="69"/>
      <c r="AH120" s="69"/>
      <c r="AI120" s="84"/>
      <c r="AJ120" s="84"/>
      <c r="AK120" s="84"/>
      <c r="AL120" s="43"/>
      <c r="AM120" s="43"/>
      <c r="AN120" s="43"/>
      <c r="AO120" s="43"/>
      <c r="AP120" s="85"/>
      <c r="AQ120" s="85"/>
      <c r="AR120" s="128"/>
      <c r="AS120" s="51"/>
      <c r="AT120" s="51" t="s">
        <v>69</v>
      </c>
      <c r="AU120" s="51" t="s">
        <v>69</v>
      </c>
      <c r="AV120" s="51"/>
      <c r="AW120" s="51"/>
      <c r="AX120" s="51"/>
    </row>
    <row r="121" spans="1:51" s="53" customFormat="1" ht="119.25" hidden="1" customHeight="1" x14ac:dyDescent="0.25">
      <c r="A121" s="36" t="s">
        <v>56</v>
      </c>
      <c r="B121" s="38">
        <v>2014</v>
      </c>
      <c r="C121" s="38" t="s">
        <v>347</v>
      </c>
      <c r="D121" s="37" t="s">
        <v>526</v>
      </c>
      <c r="E121" s="38" t="s">
        <v>59</v>
      </c>
      <c r="F121" s="84" t="s">
        <v>167</v>
      </c>
      <c r="G121" s="90">
        <v>41995</v>
      </c>
      <c r="H121" s="90">
        <v>42019</v>
      </c>
      <c r="I121" s="84"/>
      <c r="J121" s="48">
        <v>11000000</v>
      </c>
      <c r="K121" s="48">
        <v>11000000</v>
      </c>
      <c r="L121" s="69"/>
      <c r="M121" s="69"/>
      <c r="N121" s="48">
        <v>9900000</v>
      </c>
      <c r="O121" s="48">
        <f>9725129.42+11000</f>
        <v>9736129.4199999999</v>
      </c>
      <c r="P121" s="48">
        <f>9725129.42+11000</f>
        <v>9736129.4199999999</v>
      </c>
      <c r="Q121" s="43">
        <f t="shared" si="57"/>
        <v>11000000</v>
      </c>
      <c r="R121" s="43">
        <f t="shared" si="57"/>
        <v>11000000</v>
      </c>
      <c r="S121" s="44">
        <f>R121</f>
        <v>11000000</v>
      </c>
      <c r="T121" s="43">
        <f t="shared" si="47"/>
        <v>9736129.4199999999</v>
      </c>
      <c r="U121" s="44">
        <f t="shared" si="48"/>
        <v>9736129.4199999999</v>
      </c>
      <c r="V121" s="44">
        <f t="shared" si="49"/>
        <v>9736129.4199999999</v>
      </c>
      <c r="W121" s="43">
        <f t="shared" si="50"/>
        <v>9736129.4199999999</v>
      </c>
      <c r="X121" s="111">
        <v>1</v>
      </c>
      <c r="Y121" s="122">
        <f t="shared" si="61"/>
        <v>1</v>
      </c>
      <c r="Z121" s="38"/>
      <c r="AA121" s="38"/>
      <c r="AB121" s="38" t="s">
        <v>513</v>
      </c>
      <c r="AC121" s="38" t="s">
        <v>527</v>
      </c>
      <c r="AD121" s="38" t="s">
        <v>491</v>
      </c>
      <c r="AE121" s="38" t="s">
        <v>528</v>
      </c>
      <c r="AF121" s="48">
        <v>222.5</v>
      </c>
      <c r="AG121" s="48"/>
      <c r="AH121" s="48">
        <v>2196139.8099999996</v>
      </c>
      <c r="AI121" s="38"/>
      <c r="AJ121" s="50">
        <f t="shared" ref="AJ121:AJ152" si="63">K121-O121</f>
        <v>1263870.58</v>
      </c>
      <c r="AK121" s="50">
        <f t="shared" ref="AK121:AK153" si="64">O121-P121</f>
        <v>0</v>
      </c>
      <c r="AL121" s="43">
        <v>3000</v>
      </c>
      <c r="AM121" s="123" t="s">
        <v>522</v>
      </c>
      <c r="AN121" s="126"/>
      <c r="AO121" s="126"/>
      <c r="AP121" s="51" t="s">
        <v>67</v>
      </c>
      <c r="AQ121" s="51" t="s">
        <v>67</v>
      </c>
      <c r="AR121" s="129" t="s">
        <v>523</v>
      </c>
      <c r="AS121" s="128" t="s">
        <v>108</v>
      </c>
      <c r="AT121" s="51" t="s">
        <v>69</v>
      </c>
      <c r="AU121" s="51" t="s">
        <v>69</v>
      </c>
      <c r="AV121" s="51"/>
      <c r="AW121" s="51"/>
      <c r="AX121" s="51"/>
    </row>
    <row r="122" spans="1:51" s="53" customFormat="1" ht="121.5" hidden="1" customHeight="1" x14ac:dyDescent="0.25">
      <c r="A122" s="36" t="s">
        <v>56</v>
      </c>
      <c r="B122" s="38">
        <v>2014</v>
      </c>
      <c r="C122" s="38" t="s">
        <v>347</v>
      </c>
      <c r="D122" s="37" t="s">
        <v>529</v>
      </c>
      <c r="E122" s="38" t="s">
        <v>59</v>
      </c>
      <c r="F122" s="84" t="s">
        <v>167</v>
      </c>
      <c r="G122" s="90">
        <v>42011</v>
      </c>
      <c r="H122" s="90">
        <v>42100</v>
      </c>
      <c r="I122" s="84"/>
      <c r="J122" s="48">
        <v>2780681</v>
      </c>
      <c r="K122" s="48">
        <v>2780681</v>
      </c>
      <c r="L122" s="69"/>
      <c r="M122" s="69"/>
      <c r="N122" s="48">
        <v>2780681</v>
      </c>
      <c r="O122" s="48">
        <f>2728998.67+2780.68</f>
        <v>2731779.35</v>
      </c>
      <c r="P122" s="48">
        <f>2728869.91+2780.68</f>
        <v>2731650.5900000003</v>
      </c>
      <c r="Q122" s="43">
        <f t="shared" si="57"/>
        <v>2780681</v>
      </c>
      <c r="R122" s="43">
        <f t="shared" si="57"/>
        <v>2780681</v>
      </c>
      <c r="S122" s="44">
        <f t="shared" ref="S122:S136" si="65">R122</f>
        <v>2780681</v>
      </c>
      <c r="T122" s="43">
        <f t="shared" si="47"/>
        <v>2731779.35</v>
      </c>
      <c r="U122" s="44">
        <f t="shared" si="48"/>
        <v>2731650.5900000003</v>
      </c>
      <c r="V122" s="44">
        <f t="shared" si="49"/>
        <v>2731650.5900000003</v>
      </c>
      <c r="W122" s="43">
        <f t="shared" si="50"/>
        <v>2731650.5900000003</v>
      </c>
      <c r="X122" s="111">
        <v>1</v>
      </c>
      <c r="Y122" s="122">
        <f t="shared" si="61"/>
        <v>0.99995286588574595</v>
      </c>
      <c r="Z122" s="38"/>
      <c r="AA122" s="38"/>
      <c r="AB122" s="38" t="s">
        <v>513</v>
      </c>
      <c r="AC122" s="38" t="s">
        <v>530</v>
      </c>
      <c r="AD122" s="38" t="s">
        <v>491</v>
      </c>
      <c r="AE122" s="38" t="s">
        <v>531</v>
      </c>
      <c r="AF122" s="48">
        <v>32.75</v>
      </c>
      <c r="AG122" s="48"/>
      <c r="AH122" s="48">
        <v>86274.700000000201</v>
      </c>
      <c r="AI122" s="38"/>
      <c r="AJ122" s="50">
        <f t="shared" si="63"/>
        <v>48901.649999999907</v>
      </c>
      <c r="AK122" s="50">
        <f t="shared" si="64"/>
        <v>128.75999999977648</v>
      </c>
      <c r="AL122" s="43">
        <v>834.2</v>
      </c>
      <c r="AM122" s="123" t="s">
        <v>522</v>
      </c>
      <c r="AN122" s="126"/>
      <c r="AO122" s="126"/>
      <c r="AP122" s="51" t="s">
        <v>67</v>
      </c>
      <c r="AQ122" s="51" t="s">
        <v>67</v>
      </c>
      <c r="AR122" s="129" t="s">
        <v>523</v>
      </c>
      <c r="AS122" s="128" t="s">
        <v>108</v>
      </c>
      <c r="AT122" s="51" t="s">
        <v>69</v>
      </c>
      <c r="AU122" s="51" t="s">
        <v>69</v>
      </c>
      <c r="AV122" s="51"/>
      <c r="AW122" s="51"/>
      <c r="AX122" s="51"/>
    </row>
    <row r="123" spans="1:51" s="53" customFormat="1" ht="34.5" hidden="1" customHeight="1" x14ac:dyDescent="0.25">
      <c r="A123" s="36" t="s">
        <v>56</v>
      </c>
      <c r="B123" s="38">
        <v>2014</v>
      </c>
      <c r="C123" s="38" t="s">
        <v>93</v>
      </c>
      <c r="D123" s="37" t="s">
        <v>532</v>
      </c>
      <c r="E123" s="38" t="s">
        <v>89</v>
      </c>
      <c r="F123" s="38" t="s">
        <v>90</v>
      </c>
      <c r="G123" s="90">
        <v>42045</v>
      </c>
      <c r="H123" s="90">
        <v>42338</v>
      </c>
      <c r="I123" s="84"/>
      <c r="J123" s="48">
        <v>2900000</v>
      </c>
      <c r="K123" s="48">
        <v>2900000</v>
      </c>
      <c r="L123" s="69"/>
      <c r="M123" s="69"/>
      <c r="N123" s="48">
        <v>2900000</v>
      </c>
      <c r="O123" s="48">
        <v>2177759.85</v>
      </c>
      <c r="P123" s="48">
        <f>1297879.89</f>
        <v>1297879.8899999999</v>
      </c>
      <c r="Q123" s="43">
        <f t="shared" si="57"/>
        <v>2900000</v>
      </c>
      <c r="R123" s="43">
        <f t="shared" si="57"/>
        <v>2900000</v>
      </c>
      <c r="S123" s="44">
        <f t="shared" si="65"/>
        <v>2900000</v>
      </c>
      <c r="T123" s="43">
        <f t="shared" si="47"/>
        <v>2177759.85</v>
      </c>
      <c r="U123" s="44">
        <f t="shared" si="48"/>
        <v>1297879.8899999999</v>
      </c>
      <c r="V123" s="44">
        <f t="shared" si="49"/>
        <v>1297879.8899999999</v>
      </c>
      <c r="W123" s="43">
        <f t="shared" si="50"/>
        <v>1297879.8899999999</v>
      </c>
      <c r="X123" s="111">
        <v>0.6</v>
      </c>
      <c r="Y123" s="122">
        <f t="shared" si="61"/>
        <v>0.59597016172375472</v>
      </c>
      <c r="Z123" s="38"/>
      <c r="AA123" s="38" t="s">
        <v>90</v>
      </c>
      <c r="AB123" s="38" t="s">
        <v>301</v>
      </c>
      <c r="AC123" s="38" t="s">
        <v>533</v>
      </c>
      <c r="AD123" s="38" t="s">
        <v>445</v>
      </c>
      <c r="AE123" s="38" t="s">
        <v>534</v>
      </c>
      <c r="AF123" s="48">
        <v>39310.28</v>
      </c>
      <c r="AG123" s="48"/>
      <c r="AH123" s="48">
        <v>2936410.28</v>
      </c>
      <c r="AI123" s="38" t="s">
        <v>535</v>
      </c>
      <c r="AJ123" s="50">
        <f t="shared" si="63"/>
        <v>722240.14999999991</v>
      </c>
      <c r="AK123" s="50">
        <f t="shared" si="64"/>
        <v>879879.9600000002</v>
      </c>
      <c r="AL123" s="43">
        <f>J123*0.001</f>
        <v>2900</v>
      </c>
      <c r="AM123" s="43"/>
      <c r="AN123" s="43"/>
      <c r="AO123" s="43"/>
      <c r="AP123" s="51" t="s">
        <v>122</v>
      </c>
      <c r="AQ123" s="51" t="s">
        <v>122</v>
      </c>
      <c r="AR123" s="91" t="s">
        <v>443</v>
      </c>
      <c r="AS123" s="51" t="s">
        <v>90</v>
      </c>
      <c r="AT123" s="51"/>
      <c r="AU123" s="51"/>
      <c r="AV123" s="51"/>
      <c r="AW123" s="51"/>
      <c r="AX123" s="51"/>
    </row>
    <row r="124" spans="1:51" s="53" customFormat="1" ht="44.25" hidden="1" customHeight="1" x14ac:dyDescent="0.25">
      <c r="A124" s="36" t="s">
        <v>56</v>
      </c>
      <c r="B124" s="38">
        <v>2014</v>
      </c>
      <c r="C124" s="38" t="s">
        <v>93</v>
      </c>
      <c r="D124" s="37" t="s">
        <v>536</v>
      </c>
      <c r="E124" s="38" t="s">
        <v>89</v>
      </c>
      <c r="F124" s="38" t="s">
        <v>87</v>
      </c>
      <c r="G124" s="90">
        <v>42020</v>
      </c>
      <c r="H124" s="90">
        <v>42200</v>
      </c>
      <c r="I124" s="84"/>
      <c r="J124" s="48">
        <v>3716368</v>
      </c>
      <c r="K124" s="48">
        <v>3716368</v>
      </c>
      <c r="L124" s="69"/>
      <c r="M124" s="69"/>
      <c r="N124" s="48">
        <v>3716368</v>
      </c>
      <c r="O124" s="48">
        <f>3697830.15+3716.36</f>
        <v>3701546.51</v>
      </c>
      <c r="P124" s="48">
        <f>3697830.15+3716.36</f>
        <v>3701546.51</v>
      </c>
      <c r="Q124" s="43">
        <f t="shared" si="57"/>
        <v>3716368</v>
      </c>
      <c r="R124" s="43">
        <f t="shared" si="57"/>
        <v>3716368</v>
      </c>
      <c r="S124" s="44">
        <f t="shared" si="65"/>
        <v>3716368</v>
      </c>
      <c r="T124" s="43">
        <f t="shared" si="47"/>
        <v>3701546.51</v>
      </c>
      <c r="U124" s="44">
        <f t="shared" si="48"/>
        <v>3701546.51</v>
      </c>
      <c r="V124" s="44">
        <f>P124</f>
        <v>3701546.51</v>
      </c>
      <c r="W124" s="43">
        <f t="shared" si="50"/>
        <v>3701546.51</v>
      </c>
      <c r="X124" s="111">
        <v>1</v>
      </c>
      <c r="Y124" s="122">
        <f t="shared" si="61"/>
        <v>1</v>
      </c>
      <c r="Z124" s="38"/>
      <c r="AA124" s="38"/>
      <c r="AB124" s="38" t="s">
        <v>469</v>
      </c>
      <c r="AC124" s="38" t="s">
        <v>537</v>
      </c>
      <c r="AD124" s="38" t="s">
        <v>471</v>
      </c>
      <c r="AE124" s="38" t="s">
        <v>538</v>
      </c>
      <c r="AF124" s="48">
        <v>31.119999999999997</v>
      </c>
      <c r="AG124" s="48"/>
      <c r="AH124" s="48">
        <v>2035442.91</v>
      </c>
      <c r="AI124" s="38" t="s">
        <v>539</v>
      </c>
      <c r="AJ124" s="50">
        <f t="shared" si="63"/>
        <v>14821.490000000224</v>
      </c>
      <c r="AK124" s="50">
        <f t="shared" si="64"/>
        <v>0</v>
      </c>
      <c r="AL124" s="43">
        <v>3716.36</v>
      </c>
      <c r="AM124" s="123" t="s">
        <v>540</v>
      </c>
      <c r="AN124" s="43"/>
      <c r="AO124" s="43"/>
      <c r="AP124" s="51" t="s">
        <v>67</v>
      </c>
      <c r="AQ124" s="51" t="s">
        <v>67</v>
      </c>
      <c r="AR124" s="91" t="s">
        <v>407</v>
      </c>
      <c r="AS124" s="51" t="s">
        <v>108</v>
      </c>
      <c r="AT124" s="51"/>
      <c r="AU124" s="51"/>
      <c r="AV124" s="51"/>
      <c r="AW124" s="51"/>
      <c r="AX124" s="51"/>
    </row>
    <row r="125" spans="1:51" s="53" customFormat="1" ht="30" hidden="1" customHeight="1" x14ac:dyDescent="0.25">
      <c r="A125" s="36" t="s">
        <v>56</v>
      </c>
      <c r="B125" s="38">
        <v>2014</v>
      </c>
      <c r="C125" s="38" t="s">
        <v>347</v>
      </c>
      <c r="D125" s="37" t="s">
        <v>541</v>
      </c>
      <c r="E125" s="38" t="s">
        <v>89</v>
      </c>
      <c r="F125" s="84" t="s">
        <v>167</v>
      </c>
      <c r="G125" s="90">
        <v>41983</v>
      </c>
      <c r="H125" s="90">
        <v>42072</v>
      </c>
      <c r="I125" s="84"/>
      <c r="J125" s="48">
        <v>600000</v>
      </c>
      <c r="K125" s="48">
        <v>600000</v>
      </c>
      <c r="L125" s="69"/>
      <c r="M125" s="69"/>
      <c r="N125" s="48">
        <v>600000</v>
      </c>
      <c r="O125" s="48">
        <f>599400+180</f>
        <v>599580</v>
      </c>
      <c r="P125" s="48">
        <f>599400+180</f>
        <v>599580</v>
      </c>
      <c r="Q125" s="43">
        <f t="shared" si="57"/>
        <v>600000</v>
      </c>
      <c r="R125" s="43">
        <f t="shared" si="57"/>
        <v>600000</v>
      </c>
      <c r="S125" s="44">
        <f t="shared" si="65"/>
        <v>600000</v>
      </c>
      <c r="T125" s="43">
        <f t="shared" si="47"/>
        <v>599580</v>
      </c>
      <c r="U125" s="44">
        <f t="shared" si="48"/>
        <v>599580</v>
      </c>
      <c r="V125" s="44">
        <f t="shared" si="49"/>
        <v>599580</v>
      </c>
      <c r="W125" s="43">
        <f t="shared" si="50"/>
        <v>599580</v>
      </c>
      <c r="X125" s="111">
        <v>1</v>
      </c>
      <c r="Y125" s="122">
        <f t="shared" si="61"/>
        <v>1</v>
      </c>
      <c r="Z125" s="38"/>
      <c r="AA125" s="38"/>
      <c r="AB125" s="38" t="s">
        <v>513</v>
      </c>
      <c r="AC125" s="38" t="s">
        <v>542</v>
      </c>
      <c r="AD125" s="38" t="s">
        <v>491</v>
      </c>
      <c r="AE125" s="38" t="s">
        <v>543</v>
      </c>
      <c r="AF125" s="48">
        <v>4.9000000000000004</v>
      </c>
      <c r="AG125" s="48"/>
      <c r="AH125" s="48">
        <v>10522.71000000001</v>
      </c>
      <c r="AI125" s="38" t="s">
        <v>544</v>
      </c>
      <c r="AJ125" s="50">
        <f t="shared" si="63"/>
        <v>420</v>
      </c>
      <c r="AK125" s="50">
        <f t="shared" si="64"/>
        <v>0</v>
      </c>
      <c r="AL125" s="43">
        <v>180</v>
      </c>
      <c r="AM125" s="123" t="s">
        <v>522</v>
      </c>
      <c r="AN125" s="126"/>
      <c r="AO125" s="126"/>
      <c r="AP125" s="51" t="s">
        <v>67</v>
      </c>
      <c r="AQ125" s="51" t="s">
        <v>67</v>
      </c>
      <c r="AR125" s="129" t="s">
        <v>523</v>
      </c>
      <c r="AS125" s="128" t="s">
        <v>108</v>
      </c>
      <c r="AT125" s="51" t="s">
        <v>69</v>
      </c>
      <c r="AU125" s="51" t="s">
        <v>69</v>
      </c>
      <c r="AV125" s="51"/>
      <c r="AW125" s="51"/>
      <c r="AX125" s="51"/>
    </row>
    <row r="126" spans="1:51" s="53" customFormat="1" ht="89.25" hidden="1" customHeight="1" x14ac:dyDescent="0.25">
      <c r="A126" s="36" t="s">
        <v>56</v>
      </c>
      <c r="B126" s="38">
        <v>2014</v>
      </c>
      <c r="C126" s="38" t="s">
        <v>347</v>
      </c>
      <c r="D126" s="37" t="s">
        <v>545</v>
      </c>
      <c r="E126" s="38" t="s">
        <v>89</v>
      </c>
      <c r="F126" s="84" t="s">
        <v>167</v>
      </c>
      <c r="G126" s="90">
        <v>42009</v>
      </c>
      <c r="H126" s="90">
        <v>42108</v>
      </c>
      <c r="I126" s="84"/>
      <c r="J126" s="48">
        <v>1500000</v>
      </c>
      <c r="K126" s="48">
        <v>1500000</v>
      </c>
      <c r="L126" s="69"/>
      <c r="M126" s="69"/>
      <c r="N126" s="48">
        <v>1500000</v>
      </c>
      <c r="O126" s="48">
        <f>1484816.97+450</f>
        <v>1485266.97</v>
      </c>
      <c r="P126" s="48">
        <f>1484260.45+450</f>
        <v>1484710.45</v>
      </c>
      <c r="Q126" s="43">
        <f t="shared" si="57"/>
        <v>1500000</v>
      </c>
      <c r="R126" s="43">
        <f t="shared" si="57"/>
        <v>1500000</v>
      </c>
      <c r="S126" s="44">
        <f t="shared" si="65"/>
        <v>1500000</v>
      </c>
      <c r="T126" s="43">
        <f t="shared" si="47"/>
        <v>1485266.97</v>
      </c>
      <c r="U126" s="44">
        <f t="shared" si="48"/>
        <v>1484710.45</v>
      </c>
      <c r="V126" s="44">
        <f t="shared" si="49"/>
        <v>1484710.45</v>
      </c>
      <c r="W126" s="43">
        <f t="shared" si="50"/>
        <v>1484710.45</v>
      </c>
      <c r="X126" s="111">
        <v>1</v>
      </c>
      <c r="Y126" s="122">
        <f t="shared" si="61"/>
        <v>0.99962530641881842</v>
      </c>
      <c r="Z126" s="38"/>
      <c r="AA126" s="38"/>
      <c r="AB126" s="38" t="s">
        <v>513</v>
      </c>
      <c r="AC126" s="38">
        <v>90000388080</v>
      </c>
      <c r="AD126" s="38" t="s">
        <v>491</v>
      </c>
      <c r="AE126" s="38" t="s">
        <v>546</v>
      </c>
      <c r="AF126" s="48">
        <v>55.51</v>
      </c>
      <c r="AG126" s="48"/>
      <c r="AH126" s="48">
        <v>1054598.95</v>
      </c>
      <c r="AI126" s="38"/>
      <c r="AJ126" s="50">
        <f t="shared" si="63"/>
        <v>14733.030000000028</v>
      </c>
      <c r="AK126" s="50">
        <f t="shared" si="64"/>
        <v>556.52000000001863</v>
      </c>
      <c r="AL126" s="43">
        <v>450</v>
      </c>
      <c r="AM126" s="123" t="s">
        <v>522</v>
      </c>
      <c r="AN126" s="126"/>
      <c r="AO126" s="126"/>
      <c r="AP126" s="51" t="s">
        <v>67</v>
      </c>
      <c r="AQ126" s="51" t="s">
        <v>67</v>
      </c>
      <c r="AR126" s="129" t="s">
        <v>523</v>
      </c>
      <c r="AS126" s="128" t="s">
        <v>108</v>
      </c>
      <c r="AT126" s="51" t="s">
        <v>69</v>
      </c>
      <c r="AU126" s="51" t="s">
        <v>69</v>
      </c>
      <c r="AV126" s="51"/>
      <c r="AW126" s="51"/>
      <c r="AX126" s="51"/>
    </row>
    <row r="127" spans="1:51" s="53" customFormat="1" ht="90" hidden="1" customHeight="1" x14ac:dyDescent="0.25">
      <c r="A127" s="36" t="s">
        <v>56</v>
      </c>
      <c r="B127" s="38">
        <v>2014</v>
      </c>
      <c r="C127" s="38" t="s">
        <v>347</v>
      </c>
      <c r="D127" s="37" t="s">
        <v>547</v>
      </c>
      <c r="E127" s="38" t="s">
        <v>89</v>
      </c>
      <c r="F127" s="84" t="s">
        <v>167</v>
      </c>
      <c r="G127" s="90">
        <v>42010</v>
      </c>
      <c r="H127" s="90">
        <v>42099</v>
      </c>
      <c r="I127" s="84"/>
      <c r="J127" s="48">
        <v>500000</v>
      </c>
      <c r="K127" s="48">
        <v>500000</v>
      </c>
      <c r="L127" s="69"/>
      <c r="M127" s="69"/>
      <c r="N127" s="48">
        <v>500000</v>
      </c>
      <c r="O127" s="48">
        <f>370000+150</f>
        <v>370150</v>
      </c>
      <c r="P127" s="48">
        <f>370000+150</f>
        <v>370150</v>
      </c>
      <c r="Q127" s="43">
        <f t="shared" si="57"/>
        <v>500000</v>
      </c>
      <c r="R127" s="43">
        <f t="shared" si="57"/>
        <v>500000</v>
      </c>
      <c r="S127" s="44">
        <f t="shared" si="65"/>
        <v>500000</v>
      </c>
      <c r="T127" s="43">
        <f t="shared" si="47"/>
        <v>370150</v>
      </c>
      <c r="U127" s="44">
        <f t="shared" si="48"/>
        <v>370150</v>
      </c>
      <c r="V127" s="44">
        <f t="shared" si="49"/>
        <v>370150</v>
      </c>
      <c r="W127" s="43">
        <f t="shared" si="50"/>
        <v>370150</v>
      </c>
      <c r="X127" s="111">
        <v>1</v>
      </c>
      <c r="Y127" s="122">
        <f t="shared" si="61"/>
        <v>1</v>
      </c>
      <c r="Z127" s="38"/>
      <c r="AA127" s="38"/>
      <c r="AB127" s="38" t="s">
        <v>513</v>
      </c>
      <c r="AC127" s="38">
        <v>90000388087</v>
      </c>
      <c r="AD127" s="38" t="s">
        <v>491</v>
      </c>
      <c r="AE127" s="38" t="s">
        <v>548</v>
      </c>
      <c r="AF127" s="48">
        <v>12</v>
      </c>
      <c r="AG127" s="48"/>
      <c r="AH127" s="48">
        <v>143154.42000000001</v>
      </c>
      <c r="AI127" s="38"/>
      <c r="AJ127" s="50">
        <f t="shared" si="63"/>
        <v>129850</v>
      </c>
      <c r="AK127" s="50">
        <f t="shared" si="64"/>
        <v>0</v>
      </c>
      <c r="AL127" s="43">
        <v>150</v>
      </c>
      <c r="AM127" s="123" t="s">
        <v>522</v>
      </c>
      <c r="AN127" s="126"/>
      <c r="AO127" s="126"/>
      <c r="AP127" s="51" t="s">
        <v>67</v>
      </c>
      <c r="AQ127" s="51" t="s">
        <v>67</v>
      </c>
      <c r="AR127" s="129" t="s">
        <v>523</v>
      </c>
      <c r="AS127" s="128" t="s">
        <v>108</v>
      </c>
      <c r="AT127" s="51" t="s">
        <v>69</v>
      </c>
      <c r="AU127" s="51" t="s">
        <v>69</v>
      </c>
      <c r="AV127" s="51"/>
      <c r="AW127" s="51"/>
      <c r="AX127" s="51"/>
    </row>
    <row r="128" spans="1:51" s="53" customFormat="1" ht="91.5" hidden="1" customHeight="1" x14ac:dyDescent="0.25">
      <c r="A128" s="36" t="s">
        <v>56</v>
      </c>
      <c r="B128" s="38">
        <v>2014</v>
      </c>
      <c r="C128" s="38" t="s">
        <v>347</v>
      </c>
      <c r="D128" s="37" t="s">
        <v>549</v>
      </c>
      <c r="E128" s="38" t="s">
        <v>423</v>
      </c>
      <c r="F128" s="84" t="s">
        <v>167</v>
      </c>
      <c r="G128" s="90">
        <v>41983</v>
      </c>
      <c r="H128" s="90">
        <v>42133</v>
      </c>
      <c r="I128" s="84"/>
      <c r="J128" s="48">
        <v>250000</v>
      </c>
      <c r="K128" s="48">
        <v>250000</v>
      </c>
      <c r="L128" s="69"/>
      <c r="M128" s="69"/>
      <c r="N128" s="48">
        <v>250000</v>
      </c>
      <c r="O128" s="48">
        <f>249749.96+75</f>
        <v>249824.96</v>
      </c>
      <c r="P128" s="48">
        <f>249749.96+75</f>
        <v>249824.96</v>
      </c>
      <c r="Q128" s="43">
        <f t="shared" si="57"/>
        <v>250000</v>
      </c>
      <c r="R128" s="43">
        <f t="shared" si="57"/>
        <v>250000</v>
      </c>
      <c r="S128" s="44">
        <f t="shared" si="65"/>
        <v>250000</v>
      </c>
      <c r="T128" s="43">
        <f t="shared" si="47"/>
        <v>249824.96</v>
      </c>
      <c r="U128" s="44">
        <f t="shared" si="48"/>
        <v>249824.96</v>
      </c>
      <c r="V128" s="44">
        <f t="shared" si="49"/>
        <v>249824.96</v>
      </c>
      <c r="W128" s="43">
        <f t="shared" si="50"/>
        <v>249824.96</v>
      </c>
      <c r="X128" s="111">
        <v>1</v>
      </c>
      <c r="Y128" s="122">
        <f t="shared" si="61"/>
        <v>1</v>
      </c>
      <c r="Z128" s="38"/>
      <c r="AA128" s="38"/>
      <c r="AB128" s="38" t="s">
        <v>513</v>
      </c>
      <c r="AC128" s="38" t="s">
        <v>550</v>
      </c>
      <c r="AD128" s="38" t="s">
        <v>491</v>
      </c>
      <c r="AE128" s="38" t="s">
        <v>551</v>
      </c>
      <c r="AF128" s="48">
        <v>344.76</v>
      </c>
      <c r="AG128" s="48"/>
      <c r="AH128" s="48">
        <v>21579.480000000018</v>
      </c>
      <c r="AI128" s="38" t="s">
        <v>552</v>
      </c>
      <c r="AJ128" s="50">
        <f t="shared" si="63"/>
        <v>175.04000000000815</v>
      </c>
      <c r="AK128" s="50">
        <f t="shared" si="64"/>
        <v>0</v>
      </c>
      <c r="AL128" s="43">
        <v>75</v>
      </c>
      <c r="AM128" s="123" t="s">
        <v>522</v>
      </c>
      <c r="AN128" s="126"/>
      <c r="AO128" s="126"/>
      <c r="AP128" s="51" t="s">
        <v>67</v>
      </c>
      <c r="AQ128" s="51" t="s">
        <v>67</v>
      </c>
      <c r="AR128" s="129" t="s">
        <v>523</v>
      </c>
      <c r="AS128" s="128" t="s">
        <v>108</v>
      </c>
      <c r="AT128" s="51" t="s">
        <v>69</v>
      </c>
      <c r="AU128" s="51" t="s">
        <v>69</v>
      </c>
      <c r="AV128" s="51"/>
      <c r="AW128" s="51"/>
      <c r="AX128" s="51"/>
    </row>
    <row r="129" spans="1:50" s="53" customFormat="1" ht="91.5" hidden="1" customHeight="1" x14ac:dyDescent="0.25">
      <c r="A129" s="36" t="s">
        <v>56</v>
      </c>
      <c r="B129" s="38">
        <v>2014</v>
      </c>
      <c r="C129" s="38" t="s">
        <v>347</v>
      </c>
      <c r="D129" s="37" t="s">
        <v>553</v>
      </c>
      <c r="E129" s="38" t="s">
        <v>423</v>
      </c>
      <c r="F129" s="84" t="s">
        <v>167</v>
      </c>
      <c r="G129" s="90">
        <v>41983</v>
      </c>
      <c r="H129" s="90">
        <v>42133</v>
      </c>
      <c r="I129" s="84"/>
      <c r="J129" s="48">
        <v>250000</v>
      </c>
      <c r="K129" s="48">
        <v>250000</v>
      </c>
      <c r="L129" s="69"/>
      <c r="M129" s="69"/>
      <c r="N129" s="48">
        <v>250000</v>
      </c>
      <c r="O129" s="48">
        <f>249749.96+75</f>
        <v>249824.96</v>
      </c>
      <c r="P129" s="48">
        <f>249749.96+75</f>
        <v>249824.96</v>
      </c>
      <c r="Q129" s="43">
        <f t="shared" si="57"/>
        <v>250000</v>
      </c>
      <c r="R129" s="43">
        <f t="shared" si="57"/>
        <v>250000</v>
      </c>
      <c r="S129" s="44">
        <f t="shared" si="65"/>
        <v>250000</v>
      </c>
      <c r="T129" s="43">
        <f t="shared" si="47"/>
        <v>249824.96</v>
      </c>
      <c r="U129" s="44">
        <f t="shared" si="48"/>
        <v>249824.96</v>
      </c>
      <c r="V129" s="44">
        <f t="shared" si="49"/>
        <v>249824.96</v>
      </c>
      <c r="W129" s="43">
        <f t="shared" si="50"/>
        <v>249824.96</v>
      </c>
      <c r="X129" s="111">
        <v>1</v>
      </c>
      <c r="Y129" s="111">
        <f>P129/N129</f>
        <v>0.99929983999999994</v>
      </c>
      <c r="Z129" s="38"/>
      <c r="AA129" s="38"/>
      <c r="AB129" s="38" t="s">
        <v>513</v>
      </c>
      <c r="AC129" s="38">
        <v>90000378845</v>
      </c>
      <c r="AD129" s="38" t="s">
        <v>491</v>
      </c>
      <c r="AE129" s="38" t="s">
        <v>554</v>
      </c>
      <c r="AF129" s="48">
        <v>344.65</v>
      </c>
      <c r="AG129" s="48"/>
      <c r="AH129" s="48">
        <v>21579.369999999988</v>
      </c>
      <c r="AI129" s="38" t="s">
        <v>552</v>
      </c>
      <c r="AJ129" s="50">
        <f t="shared" si="63"/>
        <v>175.04000000000815</v>
      </c>
      <c r="AK129" s="50">
        <f t="shared" si="64"/>
        <v>0</v>
      </c>
      <c r="AL129" s="43">
        <v>75</v>
      </c>
      <c r="AM129" s="123" t="s">
        <v>522</v>
      </c>
      <c r="AN129" s="126"/>
      <c r="AO129" s="126"/>
      <c r="AP129" s="51" t="s">
        <v>67</v>
      </c>
      <c r="AQ129" s="51" t="s">
        <v>67</v>
      </c>
      <c r="AR129" s="129" t="s">
        <v>523</v>
      </c>
      <c r="AS129" s="128" t="s">
        <v>108</v>
      </c>
      <c r="AT129" s="51" t="s">
        <v>69</v>
      </c>
      <c r="AU129" s="51" t="s">
        <v>69</v>
      </c>
      <c r="AV129" s="51"/>
      <c r="AW129" s="51"/>
      <c r="AX129" s="51"/>
    </row>
    <row r="130" spans="1:50" s="53" customFormat="1" ht="51" hidden="1" customHeight="1" x14ac:dyDescent="0.25">
      <c r="A130" s="36" t="s">
        <v>56</v>
      </c>
      <c r="B130" s="38">
        <v>2014</v>
      </c>
      <c r="C130" s="38" t="s">
        <v>347</v>
      </c>
      <c r="D130" s="37" t="s">
        <v>555</v>
      </c>
      <c r="E130" s="38" t="s">
        <v>89</v>
      </c>
      <c r="F130" s="38" t="s">
        <v>90</v>
      </c>
      <c r="G130" s="90">
        <v>42017</v>
      </c>
      <c r="H130" s="90" t="s">
        <v>556</v>
      </c>
      <c r="I130" s="84"/>
      <c r="J130" s="48">
        <v>1600000</v>
      </c>
      <c r="K130" s="48">
        <v>1600000</v>
      </c>
      <c r="L130" s="69"/>
      <c r="M130" s="69"/>
      <c r="N130" s="48">
        <v>1600000</v>
      </c>
      <c r="O130" s="48">
        <v>756638.27</v>
      </c>
      <c r="P130" s="48">
        <f>685885.88+1600</f>
        <v>687485.88</v>
      </c>
      <c r="Q130" s="43">
        <f t="shared" si="57"/>
        <v>1600000</v>
      </c>
      <c r="R130" s="43">
        <f t="shared" si="57"/>
        <v>1600000</v>
      </c>
      <c r="S130" s="44">
        <f t="shared" si="65"/>
        <v>1600000</v>
      </c>
      <c r="T130" s="43">
        <f t="shared" si="47"/>
        <v>756638.27</v>
      </c>
      <c r="U130" s="44">
        <f t="shared" si="48"/>
        <v>687485.88</v>
      </c>
      <c r="V130" s="44">
        <f t="shared" si="49"/>
        <v>687485.88</v>
      </c>
      <c r="W130" s="43">
        <f t="shared" si="50"/>
        <v>687485.88</v>
      </c>
      <c r="X130" s="111">
        <v>1</v>
      </c>
      <c r="Y130" s="122">
        <f>W130/T130</f>
        <v>0.9086057463099243</v>
      </c>
      <c r="Z130" s="38"/>
      <c r="AA130" s="38"/>
      <c r="AB130" s="38" t="s">
        <v>301</v>
      </c>
      <c r="AC130" s="38" t="s">
        <v>557</v>
      </c>
      <c r="AD130" s="38" t="s">
        <v>445</v>
      </c>
      <c r="AE130" s="38" t="s">
        <v>558</v>
      </c>
      <c r="AF130" s="48">
        <v>5913.94</v>
      </c>
      <c r="AG130" s="48"/>
      <c r="AH130" s="48">
        <v>1233662.98</v>
      </c>
      <c r="AI130" s="38" t="s">
        <v>559</v>
      </c>
      <c r="AJ130" s="50">
        <f t="shared" si="63"/>
        <v>843361.73</v>
      </c>
      <c r="AK130" s="50">
        <f t="shared" si="64"/>
        <v>69152.390000000014</v>
      </c>
      <c r="AL130" s="43">
        <f>J130*0.001</f>
        <v>1600</v>
      </c>
      <c r="AM130" s="43"/>
      <c r="AN130" s="43">
        <v>912514.12</v>
      </c>
      <c r="AO130" s="43">
        <f>931081.99-AN130</f>
        <v>18567.869999999995</v>
      </c>
      <c r="AP130" s="51" t="s">
        <v>67</v>
      </c>
      <c r="AQ130" s="51" t="s">
        <v>67</v>
      </c>
      <c r="AR130" s="91" t="s">
        <v>407</v>
      </c>
      <c r="AS130" s="51" t="s">
        <v>108</v>
      </c>
      <c r="AT130" s="51"/>
      <c r="AU130" s="51"/>
      <c r="AV130" s="51"/>
      <c r="AW130" s="51"/>
      <c r="AX130" s="51"/>
    </row>
    <row r="131" spans="1:50" s="53" customFormat="1" ht="37.5" hidden="1" customHeight="1" x14ac:dyDescent="0.25">
      <c r="A131" s="36" t="s">
        <v>56</v>
      </c>
      <c r="B131" s="38">
        <v>2014</v>
      </c>
      <c r="C131" s="38" t="s">
        <v>560</v>
      </c>
      <c r="D131" s="37" t="s">
        <v>561</v>
      </c>
      <c r="E131" s="38" t="s">
        <v>89</v>
      </c>
      <c r="F131" s="38" t="s">
        <v>90</v>
      </c>
      <c r="G131" s="90">
        <v>42045</v>
      </c>
      <c r="H131" s="90">
        <v>42224</v>
      </c>
      <c r="I131" s="84"/>
      <c r="J131" s="48">
        <v>6000000</v>
      </c>
      <c r="K131" s="48">
        <v>6000000</v>
      </c>
      <c r="L131" s="69"/>
      <c r="M131" s="69"/>
      <c r="N131" s="48">
        <v>6000000</v>
      </c>
      <c r="O131" s="48">
        <f>1064554.39+1501110.42+1705702.99+6000</f>
        <v>4277367.8</v>
      </c>
      <c r="P131" s="48">
        <v>4056379.05</v>
      </c>
      <c r="Q131" s="43">
        <f t="shared" si="57"/>
        <v>6000000</v>
      </c>
      <c r="R131" s="43">
        <f t="shared" si="57"/>
        <v>6000000</v>
      </c>
      <c r="S131" s="44">
        <f t="shared" si="65"/>
        <v>6000000</v>
      </c>
      <c r="T131" s="43">
        <f t="shared" si="47"/>
        <v>4277367.8</v>
      </c>
      <c r="U131" s="44">
        <f t="shared" si="48"/>
        <v>4056379.05</v>
      </c>
      <c r="V131" s="44">
        <f t="shared" si="49"/>
        <v>4056379.05</v>
      </c>
      <c r="W131" s="43">
        <f t="shared" si="50"/>
        <v>4056379.05</v>
      </c>
      <c r="X131" s="111">
        <v>1</v>
      </c>
      <c r="Y131" s="122">
        <f>W131/T131</f>
        <v>0.94833534072052439</v>
      </c>
      <c r="Z131" s="38"/>
      <c r="AA131" s="38" t="s">
        <v>90</v>
      </c>
      <c r="AB131" s="38" t="s">
        <v>301</v>
      </c>
      <c r="AC131" s="38" t="s">
        <v>562</v>
      </c>
      <c r="AD131" s="38" t="s">
        <v>445</v>
      </c>
      <c r="AE131" s="38" t="s">
        <v>563</v>
      </c>
      <c r="AF131" s="48">
        <v>51272.14</v>
      </c>
      <c r="AG131" s="48"/>
      <c r="AH131" s="48">
        <v>2696774.67</v>
      </c>
      <c r="AI131" s="38" t="s">
        <v>564</v>
      </c>
      <c r="AJ131" s="50">
        <f>K131-O131</f>
        <v>1722632.2000000002</v>
      </c>
      <c r="AK131" s="50">
        <f>O131-P131</f>
        <v>220988.75</v>
      </c>
      <c r="AL131" s="43">
        <f>J131*0.001</f>
        <v>6000</v>
      </c>
      <c r="AM131" s="43"/>
      <c r="AN131" s="43">
        <v>899100</v>
      </c>
      <c r="AO131" s="43"/>
      <c r="AP131" s="51" t="s">
        <v>67</v>
      </c>
      <c r="AQ131" s="51" t="s">
        <v>67</v>
      </c>
      <c r="AR131" s="91" t="s">
        <v>443</v>
      </c>
      <c r="AS131" s="51" t="s">
        <v>90</v>
      </c>
      <c r="AT131" s="51"/>
      <c r="AU131" s="51"/>
      <c r="AV131" s="51"/>
      <c r="AW131" s="51"/>
      <c r="AX131" s="51"/>
    </row>
    <row r="132" spans="1:50" s="53" customFormat="1" ht="49.5" hidden="1" customHeight="1" x14ac:dyDescent="0.25">
      <c r="A132" s="36" t="s">
        <v>56</v>
      </c>
      <c r="B132" s="38">
        <v>2014</v>
      </c>
      <c r="C132" s="38" t="s">
        <v>93</v>
      </c>
      <c r="D132" s="37" t="s">
        <v>565</v>
      </c>
      <c r="E132" s="38" t="s">
        <v>89</v>
      </c>
      <c r="F132" s="38" t="s">
        <v>90</v>
      </c>
      <c r="G132" s="90">
        <v>42046</v>
      </c>
      <c r="H132" s="90" t="s">
        <v>566</v>
      </c>
      <c r="I132" s="84"/>
      <c r="J132" s="48">
        <v>4500000</v>
      </c>
      <c r="K132" s="48">
        <v>4500000</v>
      </c>
      <c r="L132" s="69"/>
      <c r="M132" s="69"/>
      <c r="N132" s="48">
        <v>4500000</v>
      </c>
      <c r="O132" s="48">
        <f>1227375.57+1232946.02+464846.39+4500</f>
        <v>2929667.98</v>
      </c>
      <c r="P132" s="48">
        <v>2190312.9700000002</v>
      </c>
      <c r="Q132" s="43">
        <f t="shared" si="57"/>
        <v>4500000</v>
      </c>
      <c r="R132" s="43">
        <f t="shared" si="57"/>
        <v>4500000</v>
      </c>
      <c r="S132" s="44">
        <f t="shared" si="65"/>
        <v>4500000</v>
      </c>
      <c r="T132" s="43">
        <f t="shared" si="47"/>
        <v>2929667.98</v>
      </c>
      <c r="U132" s="44">
        <f t="shared" si="48"/>
        <v>2190312.9700000002</v>
      </c>
      <c r="V132" s="44">
        <f t="shared" si="49"/>
        <v>2190312.9700000002</v>
      </c>
      <c r="W132" s="43">
        <f t="shared" si="50"/>
        <v>2190312.9700000002</v>
      </c>
      <c r="X132" s="111">
        <v>1</v>
      </c>
      <c r="Y132" s="122">
        <f>W132/T132</f>
        <v>0.74763180843448351</v>
      </c>
      <c r="Z132" s="38"/>
      <c r="AA132" s="38" t="s">
        <v>90</v>
      </c>
      <c r="AB132" s="38" t="s">
        <v>301</v>
      </c>
      <c r="AC132" s="38" t="s">
        <v>567</v>
      </c>
      <c r="AD132" s="38" t="s">
        <v>445</v>
      </c>
      <c r="AE132" s="38" t="s">
        <v>568</v>
      </c>
      <c r="AF132" s="48">
        <v>17226.61</v>
      </c>
      <c r="AG132" s="48"/>
      <c r="AH132" s="48">
        <v>3165442.76</v>
      </c>
      <c r="AI132" s="38" t="s">
        <v>569</v>
      </c>
      <c r="AJ132" s="50">
        <f t="shared" si="63"/>
        <v>1570332.02</v>
      </c>
      <c r="AK132" s="50">
        <f t="shared" si="64"/>
        <v>739355.00999999978</v>
      </c>
      <c r="AL132" s="43">
        <f>J132*0.001</f>
        <v>4500</v>
      </c>
      <c r="AM132" s="43"/>
      <c r="AN132" s="43"/>
      <c r="AO132" s="43"/>
      <c r="AP132" s="51" t="s">
        <v>67</v>
      </c>
      <c r="AQ132" s="51" t="s">
        <v>67</v>
      </c>
      <c r="AR132" s="91" t="s">
        <v>443</v>
      </c>
      <c r="AS132" s="51" t="s">
        <v>90</v>
      </c>
      <c r="AT132" s="51"/>
      <c r="AU132" s="51"/>
      <c r="AV132" s="51"/>
      <c r="AW132" s="51"/>
      <c r="AX132" s="51"/>
    </row>
    <row r="133" spans="1:50" s="53" customFormat="1" ht="47.25" hidden="1" customHeight="1" x14ac:dyDescent="0.25">
      <c r="A133" s="36" t="s">
        <v>56</v>
      </c>
      <c r="B133" s="38">
        <v>2014</v>
      </c>
      <c r="C133" s="38" t="s">
        <v>570</v>
      </c>
      <c r="D133" s="37" t="s">
        <v>571</v>
      </c>
      <c r="E133" s="38" t="s">
        <v>89</v>
      </c>
      <c r="F133" s="38" t="s">
        <v>90</v>
      </c>
      <c r="G133" s="90">
        <v>42177</v>
      </c>
      <c r="H133" s="90">
        <v>42296</v>
      </c>
      <c r="I133" s="84"/>
      <c r="J133" s="48">
        <v>4000000</v>
      </c>
      <c r="K133" s="48">
        <v>4000000</v>
      </c>
      <c r="L133" s="69"/>
      <c r="M133" s="69"/>
      <c r="N133" s="48">
        <v>4000000</v>
      </c>
      <c r="O133" s="48">
        <v>505280.89</v>
      </c>
      <c r="P133" s="48">
        <f>501280.89+4000</f>
        <v>505280.89</v>
      </c>
      <c r="Q133" s="43">
        <f t="shared" si="57"/>
        <v>4000000</v>
      </c>
      <c r="R133" s="43">
        <f t="shared" si="57"/>
        <v>4000000</v>
      </c>
      <c r="S133" s="44">
        <f t="shared" si="65"/>
        <v>4000000</v>
      </c>
      <c r="T133" s="43">
        <f t="shared" si="47"/>
        <v>505280.89</v>
      </c>
      <c r="U133" s="44">
        <f t="shared" si="48"/>
        <v>505280.89</v>
      </c>
      <c r="V133" s="44">
        <f t="shared" si="49"/>
        <v>505280.89</v>
      </c>
      <c r="W133" s="43">
        <f t="shared" si="50"/>
        <v>505280.89</v>
      </c>
      <c r="X133" s="111">
        <v>1</v>
      </c>
      <c r="Y133" s="122">
        <f>W133/T133</f>
        <v>1</v>
      </c>
      <c r="Z133" s="38"/>
      <c r="AA133" s="38" t="s">
        <v>90</v>
      </c>
      <c r="AB133" s="38" t="s">
        <v>301</v>
      </c>
      <c r="AC133" s="38" t="s">
        <v>572</v>
      </c>
      <c r="AD133" s="38" t="s">
        <v>445</v>
      </c>
      <c r="AE133" s="38" t="s">
        <v>573</v>
      </c>
      <c r="AF133" s="48">
        <v>53196.71</v>
      </c>
      <c r="AG133" s="48"/>
      <c r="AH133" s="48">
        <v>3898812.44</v>
      </c>
      <c r="AI133" s="38" t="s">
        <v>569</v>
      </c>
      <c r="AJ133" s="50">
        <f t="shared" si="63"/>
        <v>3494719.11</v>
      </c>
      <c r="AK133" s="50">
        <f t="shared" si="64"/>
        <v>0</v>
      </c>
      <c r="AL133" s="43">
        <f>J133*0.001</f>
        <v>4000</v>
      </c>
      <c r="AM133" s="43"/>
      <c r="AN133" s="43">
        <v>3494719.11</v>
      </c>
      <c r="AO133" s="43"/>
      <c r="AP133" s="51" t="s">
        <v>67</v>
      </c>
      <c r="AQ133" s="51" t="s">
        <v>67</v>
      </c>
      <c r="AR133" s="91" t="s">
        <v>443</v>
      </c>
      <c r="AS133" s="51" t="s">
        <v>90</v>
      </c>
      <c r="AT133" s="51"/>
      <c r="AU133" s="51"/>
      <c r="AV133" s="51"/>
      <c r="AW133" s="51"/>
      <c r="AX133" s="51"/>
    </row>
    <row r="134" spans="1:50" s="53" customFormat="1" ht="34.5" hidden="1" customHeight="1" x14ac:dyDescent="0.25">
      <c r="A134" s="36" t="s">
        <v>56</v>
      </c>
      <c r="B134" s="38">
        <v>2014</v>
      </c>
      <c r="C134" s="38" t="s">
        <v>93</v>
      </c>
      <c r="D134" s="37" t="s">
        <v>574</v>
      </c>
      <c r="E134" s="38" t="s">
        <v>89</v>
      </c>
      <c r="F134" s="38" t="s">
        <v>90</v>
      </c>
      <c r="G134" s="90">
        <v>42045</v>
      </c>
      <c r="H134" s="90">
        <v>42254</v>
      </c>
      <c r="I134" s="84"/>
      <c r="J134" s="48">
        <v>4700000</v>
      </c>
      <c r="K134" s="48">
        <v>4700000</v>
      </c>
      <c r="L134" s="69"/>
      <c r="M134" s="69"/>
      <c r="N134" s="48">
        <v>4700000</v>
      </c>
      <c r="O134" s="48">
        <f>1281054.4+979038.42+1271824.15+4700</f>
        <v>3536616.9699999997</v>
      </c>
      <c r="P134" s="48">
        <v>3521751.02</v>
      </c>
      <c r="Q134" s="43">
        <f t="shared" si="57"/>
        <v>4700000</v>
      </c>
      <c r="R134" s="43">
        <f t="shared" si="57"/>
        <v>4700000</v>
      </c>
      <c r="S134" s="44">
        <f t="shared" si="65"/>
        <v>4700000</v>
      </c>
      <c r="T134" s="43">
        <f t="shared" si="47"/>
        <v>3536616.9699999997</v>
      </c>
      <c r="U134" s="44">
        <f t="shared" si="48"/>
        <v>3521751.02</v>
      </c>
      <c r="V134" s="44">
        <f t="shared" si="49"/>
        <v>3521751.02</v>
      </c>
      <c r="W134" s="43">
        <f t="shared" si="50"/>
        <v>3521751.02</v>
      </c>
      <c r="X134" s="111">
        <v>1</v>
      </c>
      <c r="Y134" s="122">
        <f>W134/T134</f>
        <v>0.99579656204612976</v>
      </c>
      <c r="Z134" s="38"/>
      <c r="AA134" s="38" t="s">
        <v>90</v>
      </c>
      <c r="AB134" s="38" t="s">
        <v>301</v>
      </c>
      <c r="AC134" s="38" t="s">
        <v>575</v>
      </c>
      <c r="AD134" s="38" t="s">
        <v>445</v>
      </c>
      <c r="AE134" s="38" t="s">
        <v>576</v>
      </c>
      <c r="AF134" s="48">
        <v>44475.57</v>
      </c>
      <c r="AG134" s="48"/>
      <c r="AH134" s="48">
        <v>2190204.7200000002</v>
      </c>
      <c r="AI134" s="38" t="s">
        <v>564</v>
      </c>
      <c r="AJ134" s="50">
        <f t="shared" si="63"/>
        <v>1163383.0300000003</v>
      </c>
      <c r="AK134" s="50">
        <f t="shared" si="64"/>
        <v>14865.949999999721</v>
      </c>
      <c r="AL134" s="43">
        <f>J134*0.001</f>
        <v>4700</v>
      </c>
      <c r="AM134" s="43"/>
      <c r="AN134" s="43"/>
      <c r="AO134" s="43"/>
      <c r="AP134" s="51" t="s">
        <v>67</v>
      </c>
      <c r="AQ134" s="51" t="s">
        <v>67</v>
      </c>
      <c r="AR134" s="51" t="s">
        <v>577</v>
      </c>
      <c r="AS134" s="51" t="s">
        <v>90</v>
      </c>
      <c r="AT134" s="51"/>
      <c r="AU134" s="51"/>
      <c r="AV134" s="51"/>
      <c r="AW134" s="51"/>
      <c r="AX134" s="51"/>
    </row>
    <row r="135" spans="1:50" s="53" customFormat="1" ht="35.25" hidden="1" customHeight="1" x14ac:dyDescent="0.25">
      <c r="A135" s="36" t="s">
        <v>56</v>
      </c>
      <c r="B135" s="38">
        <v>2014</v>
      </c>
      <c r="C135" s="38" t="s">
        <v>560</v>
      </c>
      <c r="D135" s="37" t="s">
        <v>578</v>
      </c>
      <c r="E135" s="38" t="s">
        <v>423</v>
      </c>
      <c r="F135" s="38" t="s">
        <v>108</v>
      </c>
      <c r="G135" s="90">
        <v>42004</v>
      </c>
      <c r="H135" s="90">
        <v>42205</v>
      </c>
      <c r="I135" s="84"/>
      <c r="J135" s="48">
        <v>1500000</v>
      </c>
      <c r="K135" s="48">
        <v>1500000</v>
      </c>
      <c r="L135" s="69"/>
      <c r="M135" s="69"/>
      <c r="N135" s="48">
        <v>1500000</v>
      </c>
      <c r="O135" s="48">
        <f>1467000+1500</f>
        <v>1468500</v>
      </c>
      <c r="P135" s="48">
        <f>1467000+1500</f>
        <v>1468500</v>
      </c>
      <c r="Q135" s="43">
        <f t="shared" si="57"/>
        <v>1500000</v>
      </c>
      <c r="R135" s="43">
        <f t="shared" si="57"/>
        <v>1500000</v>
      </c>
      <c r="S135" s="44">
        <f t="shared" si="65"/>
        <v>1500000</v>
      </c>
      <c r="T135" s="43">
        <f t="shared" si="47"/>
        <v>1468500</v>
      </c>
      <c r="U135" s="44">
        <f t="shared" si="48"/>
        <v>1468500</v>
      </c>
      <c r="V135" s="44">
        <f t="shared" si="49"/>
        <v>1468500</v>
      </c>
      <c r="W135" s="43">
        <f t="shared" si="50"/>
        <v>1468500</v>
      </c>
      <c r="X135" s="111">
        <v>1</v>
      </c>
      <c r="Y135" s="122">
        <v>1</v>
      </c>
      <c r="Z135" s="38"/>
      <c r="AA135" s="38"/>
      <c r="AB135" s="38" t="s">
        <v>301</v>
      </c>
      <c r="AC135" s="38" t="s">
        <v>579</v>
      </c>
      <c r="AD135" s="38" t="s">
        <v>580</v>
      </c>
      <c r="AE135" s="38" t="s">
        <v>581</v>
      </c>
      <c r="AF135" s="48">
        <v>0</v>
      </c>
      <c r="AG135" s="48"/>
      <c r="AH135" s="48">
        <f t="shared" ref="AH135:AH136" si="66">N135-P135</f>
        <v>31500</v>
      </c>
      <c r="AI135" s="38" t="s">
        <v>582</v>
      </c>
      <c r="AJ135" s="50">
        <f t="shared" si="63"/>
        <v>31500</v>
      </c>
      <c r="AK135" s="50">
        <f t="shared" si="64"/>
        <v>0</v>
      </c>
      <c r="AL135" s="43">
        <v>1500</v>
      </c>
      <c r="AM135" s="123" t="s">
        <v>583</v>
      </c>
      <c r="AN135" s="43"/>
      <c r="AO135" s="43"/>
      <c r="AP135" s="51" t="s">
        <v>67</v>
      </c>
      <c r="AQ135" s="51" t="s">
        <v>67</v>
      </c>
      <c r="AR135" s="51" t="s">
        <v>68</v>
      </c>
      <c r="AS135" s="51"/>
      <c r="AT135" s="51" t="s">
        <v>69</v>
      </c>
      <c r="AU135" s="51" t="s">
        <v>69</v>
      </c>
      <c r="AV135" s="51"/>
      <c r="AW135" s="51"/>
      <c r="AX135" s="51"/>
    </row>
    <row r="136" spans="1:50" s="53" customFormat="1" ht="30" hidden="1" customHeight="1" x14ac:dyDescent="0.25">
      <c r="A136" s="36" t="s">
        <v>56</v>
      </c>
      <c r="B136" s="38">
        <v>2014</v>
      </c>
      <c r="C136" s="38" t="s">
        <v>61</v>
      </c>
      <c r="D136" s="37" t="s">
        <v>584</v>
      </c>
      <c r="E136" s="38" t="s">
        <v>423</v>
      </c>
      <c r="F136" s="38" t="s">
        <v>108</v>
      </c>
      <c r="G136" s="90">
        <v>41995</v>
      </c>
      <c r="H136" s="90">
        <v>42144</v>
      </c>
      <c r="I136" s="84"/>
      <c r="J136" s="48">
        <v>600000</v>
      </c>
      <c r="K136" s="48">
        <v>600000</v>
      </c>
      <c r="L136" s="69"/>
      <c r="M136" s="69"/>
      <c r="N136" s="48">
        <v>600000</v>
      </c>
      <c r="O136" s="48">
        <f>591600+600</f>
        <v>592200</v>
      </c>
      <c r="P136" s="48">
        <f>591600+600</f>
        <v>592200</v>
      </c>
      <c r="Q136" s="43">
        <f t="shared" si="57"/>
        <v>600000</v>
      </c>
      <c r="R136" s="43">
        <f t="shared" si="57"/>
        <v>600000</v>
      </c>
      <c r="S136" s="44">
        <f t="shared" si="65"/>
        <v>600000</v>
      </c>
      <c r="T136" s="43">
        <f t="shared" si="47"/>
        <v>592200</v>
      </c>
      <c r="U136" s="44">
        <f t="shared" si="48"/>
        <v>592200</v>
      </c>
      <c r="V136" s="44">
        <f t="shared" si="49"/>
        <v>592200</v>
      </c>
      <c r="W136" s="43">
        <f t="shared" si="50"/>
        <v>592200</v>
      </c>
      <c r="X136" s="111">
        <v>1</v>
      </c>
      <c r="Y136" s="122">
        <f>W136/T136</f>
        <v>1</v>
      </c>
      <c r="Z136" s="38"/>
      <c r="AA136" s="38"/>
      <c r="AB136" s="38" t="s">
        <v>301</v>
      </c>
      <c r="AC136" s="38" t="s">
        <v>585</v>
      </c>
      <c r="AD136" s="38" t="s">
        <v>586</v>
      </c>
      <c r="AE136" s="38" t="s">
        <v>587</v>
      </c>
      <c r="AF136" s="48">
        <v>0</v>
      </c>
      <c r="AG136" s="48"/>
      <c r="AH136" s="48">
        <f t="shared" si="66"/>
        <v>7800</v>
      </c>
      <c r="AI136" s="38"/>
      <c r="AJ136" s="50">
        <f t="shared" si="63"/>
        <v>7800</v>
      </c>
      <c r="AK136" s="50">
        <f t="shared" si="64"/>
        <v>0</v>
      </c>
      <c r="AL136" s="43">
        <v>600</v>
      </c>
      <c r="AM136" s="123" t="s">
        <v>583</v>
      </c>
      <c r="AN136" s="43"/>
      <c r="AO136" s="43"/>
      <c r="AP136" s="51" t="s">
        <v>67</v>
      </c>
      <c r="AQ136" s="51" t="s">
        <v>67</v>
      </c>
      <c r="AR136" s="51" t="s">
        <v>68</v>
      </c>
      <c r="AS136" s="51"/>
      <c r="AT136" s="51" t="s">
        <v>69</v>
      </c>
      <c r="AU136" s="51" t="s">
        <v>69</v>
      </c>
      <c r="AV136" s="51"/>
      <c r="AW136" s="51"/>
      <c r="AX136" s="51"/>
    </row>
    <row r="137" spans="1:50" s="53" customFormat="1" ht="60" customHeight="1" x14ac:dyDescent="0.25">
      <c r="A137" s="130" t="s">
        <v>56</v>
      </c>
      <c r="B137" s="38">
        <v>2015</v>
      </c>
      <c r="C137" s="38" t="s">
        <v>61</v>
      </c>
      <c r="D137" s="37" t="s">
        <v>588</v>
      </c>
      <c r="E137" s="38" t="s">
        <v>589</v>
      </c>
      <c r="F137" s="84" t="s">
        <v>167</v>
      </c>
      <c r="G137" s="121" t="s">
        <v>590</v>
      </c>
      <c r="H137" s="121" t="s">
        <v>591</v>
      </c>
      <c r="I137" s="104">
        <v>68796</v>
      </c>
      <c r="J137" s="48">
        <f>J138+J139+J140</f>
        <v>33475000</v>
      </c>
      <c r="K137" s="48">
        <f>K138+K139+K140</f>
        <v>12812175</v>
      </c>
      <c r="L137" s="69">
        <v>0</v>
      </c>
      <c r="M137" s="69">
        <v>0</v>
      </c>
      <c r="N137" s="48">
        <v>6406087.5</v>
      </c>
      <c r="O137" s="48">
        <v>12812175</v>
      </c>
      <c r="P137" s="48">
        <v>6406087.5</v>
      </c>
      <c r="Q137" s="43">
        <f>J137</f>
        <v>33475000</v>
      </c>
      <c r="R137" s="43">
        <f>K137</f>
        <v>12812175</v>
      </c>
      <c r="S137" s="44">
        <f>R137</f>
        <v>12812175</v>
      </c>
      <c r="T137" s="43">
        <f>O137</f>
        <v>12812175</v>
      </c>
      <c r="U137" s="44">
        <f>V137</f>
        <v>6406087.5</v>
      </c>
      <c r="V137" s="44">
        <f>P137</f>
        <v>6406087.5</v>
      </c>
      <c r="W137" s="44">
        <f>V137</f>
        <v>6406087.5</v>
      </c>
      <c r="X137" s="111">
        <f t="shared" ref="X137:X153" si="67">+V137/T137</f>
        <v>0.5</v>
      </c>
      <c r="Y137" s="122">
        <f>W137/T137</f>
        <v>0.5</v>
      </c>
      <c r="Z137" s="38" t="s">
        <v>592</v>
      </c>
      <c r="AA137" s="38" t="s">
        <v>593</v>
      </c>
      <c r="AB137" s="38" t="s">
        <v>594</v>
      </c>
      <c r="AC137" s="109" t="s">
        <v>595</v>
      </c>
      <c r="AD137" s="38" t="s">
        <v>596</v>
      </c>
      <c r="AE137" s="109" t="s">
        <v>597</v>
      </c>
      <c r="AF137" s="48">
        <v>16.8</v>
      </c>
      <c r="AG137" s="48"/>
      <c r="AH137" s="48">
        <v>6406087.5</v>
      </c>
      <c r="AI137" s="38"/>
      <c r="AJ137" s="50">
        <f t="shared" si="63"/>
        <v>0</v>
      </c>
      <c r="AK137" s="50">
        <f t="shared" si="64"/>
        <v>6406087.5</v>
      </c>
      <c r="AL137" s="43">
        <f>J137*0.001</f>
        <v>33475</v>
      </c>
      <c r="AM137" s="43"/>
      <c r="AN137" s="43">
        <v>0</v>
      </c>
      <c r="AO137" s="43"/>
      <c r="AP137" s="85"/>
      <c r="AQ137" s="51" t="s">
        <v>273</v>
      </c>
      <c r="AR137" s="51"/>
      <c r="AS137" s="51"/>
      <c r="AT137" s="51"/>
      <c r="AU137" s="51"/>
      <c r="AV137" s="51"/>
      <c r="AW137" s="51"/>
      <c r="AX137" s="51"/>
    </row>
    <row r="138" spans="1:50" s="53" customFormat="1" ht="30" hidden="1" x14ac:dyDescent="0.25">
      <c r="A138" s="132"/>
      <c r="B138" s="38">
        <v>2015</v>
      </c>
      <c r="C138" s="38" t="s">
        <v>61</v>
      </c>
      <c r="D138" s="120" t="s">
        <v>598</v>
      </c>
      <c r="E138" s="38"/>
      <c r="F138" s="84" t="s">
        <v>167</v>
      </c>
      <c r="G138" s="131"/>
      <c r="H138" s="131"/>
      <c r="I138" s="104"/>
      <c r="J138" s="48">
        <v>4450000</v>
      </c>
      <c r="K138" s="48">
        <v>0</v>
      </c>
      <c r="L138" s="69"/>
      <c r="M138" s="69"/>
      <c r="N138" s="48"/>
      <c r="O138" s="48"/>
      <c r="P138" s="48"/>
      <c r="Q138" s="43"/>
      <c r="R138" s="43"/>
      <c r="S138" s="44"/>
      <c r="T138" s="43"/>
      <c r="U138" s="44"/>
      <c r="V138" s="44"/>
      <c r="W138" s="44"/>
      <c r="X138" s="111"/>
      <c r="Y138" s="122"/>
      <c r="Z138" s="38"/>
      <c r="AA138" s="38"/>
      <c r="AB138" s="38"/>
      <c r="AC138" s="109"/>
      <c r="AD138" s="38"/>
      <c r="AE138" s="109"/>
      <c r="AF138" s="48"/>
      <c r="AG138" s="48"/>
      <c r="AH138" s="48"/>
      <c r="AI138" s="38"/>
      <c r="AJ138" s="50"/>
      <c r="AK138" s="50"/>
      <c r="AL138" s="43"/>
      <c r="AM138" s="43"/>
      <c r="AN138" s="43"/>
      <c r="AO138" s="43"/>
      <c r="AP138" s="85"/>
      <c r="AQ138" s="51"/>
      <c r="AR138" s="51"/>
      <c r="AS138" s="51"/>
      <c r="AT138" s="51"/>
      <c r="AU138" s="51"/>
      <c r="AV138" s="51"/>
      <c r="AW138" s="51"/>
      <c r="AX138" s="51"/>
    </row>
    <row r="139" spans="1:50" s="53" customFormat="1" ht="45" hidden="1" x14ac:dyDescent="0.25">
      <c r="A139" s="132"/>
      <c r="B139" s="38">
        <v>2015</v>
      </c>
      <c r="C139" s="38" t="s">
        <v>61</v>
      </c>
      <c r="D139" s="120" t="s">
        <v>599</v>
      </c>
      <c r="E139" s="38"/>
      <c r="F139" s="84" t="s">
        <v>167</v>
      </c>
      <c r="G139" s="131"/>
      <c r="H139" s="131"/>
      <c r="I139" s="104"/>
      <c r="J139" s="48">
        <v>2200000</v>
      </c>
      <c r="K139" s="48">
        <v>0</v>
      </c>
      <c r="L139" s="69"/>
      <c r="M139" s="69"/>
      <c r="N139" s="48"/>
      <c r="O139" s="48"/>
      <c r="P139" s="48"/>
      <c r="Q139" s="43"/>
      <c r="R139" s="43"/>
      <c r="S139" s="44"/>
      <c r="T139" s="43"/>
      <c r="U139" s="44"/>
      <c r="V139" s="44"/>
      <c r="W139" s="44"/>
      <c r="X139" s="111"/>
      <c r="Y139" s="122"/>
      <c r="Z139" s="38"/>
      <c r="AA139" s="38"/>
      <c r="AB139" s="38"/>
      <c r="AC139" s="109"/>
      <c r="AD139" s="38"/>
      <c r="AE139" s="109"/>
      <c r="AF139" s="48"/>
      <c r="AG139" s="48"/>
      <c r="AH139" s="48"/>
      <c r="AI139" s="38"/>
      <c r="AJ139" s="50"/>
      <c r="AK139" s="50"/>
      <c r="AL139" s="43"/>
      <c r="AM139" s="43"/>
      <c r="AN139" s="43"/>
      <c r="AO139" s="43"/>
      <c r="AP139" s="85"/>
      <c r="AQ139" s="51"/>
      <c r="AR139" s="51"/>
      <c r="AS139" s="51"/>
      <c r="AT139" s="51"/>
      <c r="AU139" s="51"/>
      <c r="AV139" s="51"/>
      <c r="AW139" s="51"/>
      <c r="AX139" s="51"/>
    </row>
    <row r="140" spans="1:50" s="53" customFormat="1" ht="30" hidden="1" x14ac:dyDescent="0.25">
      <c r="A140" s="133"/>
      <c r="B140" s="38">
        <v>2015</v>
      </c>
      <c r="C140" s="38" t="s">
        <v>61</v>
      </c>
      <c r="D140" s="120" t="s">
        <v>600</v>
      </c>
      <c r="E140" s="38"/>
      <c r="F140" s="84" t="s">
        <v>167</v>
      </c>
      <c r="G140" s="131"/>
      <c r="H140" s="131"/>
      <c r="I140" s="104"/>
      <c r="J140" s="48">
        <v>26825000</v>
      </c>
      <c r="K140" s="48">
        <v>12812175</v>
      </c>
      <c r="L140" s="69"/>
      <c r="M140" s="69"/>
      <c r="N140" s="48"/>
      <c r="O140" s="48"/>
      <c r="P140" s="48"/>
      <c r="Q140" s="43"/>
      <c r="R140" s="43"/>
      <c r="S140" s="44"/>
      <c r="T140" s="43"/>
      <c r="U140" s="44"/>
      <c r="V140" s="44"/>
      <c r="W140" s="44"/>
      <c r="X140" s="111"/>
      <c r="Y140" s="122"/>
      <c r="Z140" s="38"/>
      <c r="AA140" s="38"/>
      <c r="AB140" s="38"/>
      <c r="AC140" s="109"/>
      <c r="AD140" s="38"/>
      <c r="AE140" s="109"/>
      <c r="AF140" s="48"/>
      <c r="AG140" s="48"/>
      <c r="AH140" s="48"/>
      <c r="AI140" s="38"/>
      <c r="AJ140" s="50"/>
      <c r="AK140" s="50"/>
      <c r="AL140" s="43"/>
      <c r="AM140" s="43"/>
      <c r="AN140" s="43"/>
      <c r="AO140" s="43"/>
      <c r="AP140" s="85"/>
      <c r="AQ140" s="51"/>
      <c r="AR140" s="51"/>
      <c r="AS140" s="51"/>
      <c r="AT140" s="51"/>
      <c r="AU140" s="51"/>
      <c r="AV140" s="51"/>
      <c r="AW140" s="51"/>
      <c r="AX140" s="51"/>
    </row>
    <row r="141" spans="1:50" s="53" customFormat="1" ht="45" x14ac:dyDescent="0.25">
      <c r="A141" s="36" t="s">
        <v>56</v>
      </c>
      <c r="B141" s="38">
        <v>2015</v>
      </c>
      <c r="C141" s="38" t="s">
        <v>93</v>
      </c>
      <c r="D141" s="37" t="s">
        <v>601</v>
      </c>
      <c r="E141" s="38" t="s">
        <v>89</v>
      </c>
      <c r="F141" s="38" t="s">
        <v>90</v>
      </c>
      <c r="G141" s="142" t="s">
        <v>602</v>
      </c>
      <c r="H141" s="142">
        <v>42491</v>
      </c>
      <c r="I141" s="104">
        <v>74733</v>
      </c>
      <c r="J141" s="48">
        <v>1100000</v>
      </c>
      <c r="K141" s="48">
        <v>1100000</v>
      </c>
      <c r="L141" s="69">
        <v>0</v>
      </c>
      <c r="M141" s="69">
        <v>0</v>
      </c>
      <c r="N141" s="48">
        <v>549450</v>
      </c>
      <c r="O141" s="48">
        <v>1098900</v>
      </c>
      <c r="P141" s="48">
        <v>0</v>
      </c>
      <c r="Q141" s="43">
        <f>J141</f>
        <v>1100000</v>
      </c>
      <c r="R141" s="43">
        <f>K141</f>
        <v>1100000</v>
      </c>
      <c r="S141" s="44">
        <f>R141</f>
        <v>1100000</v>
      </c>
      <c r="T141" s="43">
        <f>O141</f>
        <v>1098900</v>
      </c>
      <c r="U141" s="44">
        <f>V141</f>
        <v>0</v>
      </c>
      <c r="V141" s="44">
        <f>P141</f>
        <v>0</v>
      </c>
      <c r="W141" s="44">
        <f>V141</f>
        <v>0</v>
      </c>
      <c r="X141" s="111">
        <f t="shared" si="67"/>
        <v>0</v>
      </c>
      <c r="Y141" s="122">
        <f>W141/T141</f>
        <v>0</v>
      </c>
      <c r="Z141" s="38" t="s">
        <v>603</v>
      </c>
      <c r="AA141" s="38" t="s">
        <v>93</v>
      </c>
      <c r="AB141" s="38" t="s">
        <v>604</v>
      </c>
      <c r="AC141" s="109" t="s">
        <v>605</v>
      </c>
      <c r="AD141" s="38" t="s">
        <v>606</v>
      </c>
      <c r="AE141" s="109" t="s">
        <v>607</v>
      </c>
      <c r="AF141" s="48">
        <v>0</v>
      </c>
      <c r="AG141" s="48"/>
      <c r="AH141" s="48">
        <v>549450</v>
      </c>
      <c r="AI141" s="38"/>
      <c r="AJ141" s="50">
        <f t="shared" si="63"/>
        <v>1100</v>
      </c>
      <c r="AK141" s="50">
        <f t="shared" si="64"/>
        <v>1098900</v>
      </c>
      <c r="AL141" s="43">
        <f>J141*0.001</f>
        <v>1100</v>
      </c>
      <c r="AM141" s="43"/>
      <c r="AN141" s="43">
        <v>0</v>
      </c>
      <c r="AO141" s="43"/>
      <c r="AP141" s="85"/>
      <c r="AQ141" s="51" t="s">
        <v>273</v>
      </c>
      <c r="AR141" s="51"/>
      <c r="AS141" s="51"/>
      <c r="AT141" s="51"/>
      <c r="AU141" s="51"/>
      <c r="AV141" s="51"/>
      <c r="AW141" s="51"/>
      <c r="AX141" s="51"/>
    </row>
    <row r="142" spans="1:50" s="53" customFormat="1" ht="45" x14ac:dyDescent="0.25">
      <c r="A142" s="130" t="s">
        <v>56</v>
      </c>
      <c r="B142" s="38">
        <v>2015</v>
      </c>
      <c r="C142" s="38" t="s">
        <v>93</v>
      </c>
      <c r="D142" s="37" t="s">
        <v>608</v>
      </c>
      <c r="E142" s="38" t="s">
        <v>59</v>
      </c>
      <c r="F142" s="38" t="s">
        <v>90</v>
      </c>
      <c r="G142" s="142" t="s">
        <v>602</v>
      </c>
      <c r="H142" s="142">
        <v>42644</v>
      </c>
      <c r="I142" s="104">
        <v>1583803</v>
      </c>
      <c r="J142" s="48">
        <f>J143+J144</f>
        <v>328792469</v>
      </c>
      <c r="K142" s="48">
        <f>K143+K144</f>
        <v>336539805.87</v>
      </c>
      <c r="L142" s="69">
        <v>72515836.719999999</v>
      </c>
      <c r="M142" s="69">
        <v>1366574.86</v>
      </c>
      <c r="N142" s="48">
        <v>75409156.060000002</v>
      </c>
      <c r="O142" s="48">
        <v>181946121.37</v>
      </c>
      <c r="P142" s="48">
        <v>0</v>
      </c>
      <c r="Q142" s="43">
        <f>J142</f>
        <v>328792469</v>
      </c>
      <c r="R142" s="43">
        <f>K142</f>
        <v>336539805.87</v>
      </c>
      <c r="S142" s="44">
        <f>R142</f>
        <v>336539805.87</v>
      </c>
      <c r="T142" s="43">
        <f>O142</f>
        <v>181946121.37</v>
      </c>
      <c r="U142" s="44">
        <f>V142</f>
        <v>0</v>
      </c>
      <c r="V142" s="44">
        <f>P142</f>
        <v>0</v>
      </c>
      <c r="W142" s="44">
        <f>V142</f>
        <v>0</v>
      </c>
      <c r="X142" s="111">
        <f t="shared" si="67"/>
        <v>0</v>
      </c>
      <c r="Y142" s="122">
        <f>W142/T142</f>
        <v>0</v>
      </c>
      <c r="Z142" s="38" t="s">
        <v>609</v>
      </c>
      <c r="AA142" s="38" t="s">
        <v>93</v>
      </c>
      <c r="AB142" s="38" t="s">
        <v>604</v>
      </c>
      <c r="AC142" s="109" t="s">
        <v>610</v>
      </c>
      <c r="AD142" s="38" t="s">
        <v>611</v>
      </c>
      <c r="AE142" s="109" t="s">
        <v>612</v>
      </c>
      <c r="AF142" s="48">
        <v>90623.73</v>
      </c>
      <c r="AG142" s="48"/>
      <c r="AH142" s="48">
        <v>75499780.790000007</v>
      </c>
      <c r="AI142" s="38"/>
      <c r="AJ142" s="50">
        <f t="shared" si="63"/>
        <v>154593684.5</v>
      </c>
      <c r="AK142" s="50">
        <f t="shared" si="64"/>
        <v>181946121.37</v>
      </c>
      <c r="AL142" s="43">
        <f>J142*0.001</f>
        <v>328792.46899999998</v>
      </c>
      <c r="AM142" s="43"/>
      <c r="AN142" s="43">
        <v>69417732.160999998</v>
      </c>
      <c r="AO142" s="43"/>
      <c r="AP142" s="85"/>
      <c r="AQ142" s="51" t="s">
        <v>273</v>
      </c>
      <c r="AR142" s="51"/>
      <c r="AS142" s="51"/>
      <c r="AT142" s="51"/>
      <c r="AU142" s="51"/>
      <c r="AV142" s="51"/>
      <c r="AW142" s="51"/>
      <c r="AX142" s="51"/>
    </row>
    <row r="143" spans="1:50" s="53" customFormat="1" ht="30" hidden="1" x14ac:dyDescent="0.25">
      <c r="A143" s="132"/>
      <c r="B143" s="38">
        <v>2015</v>
      </c>
      <c r="C143" s="38" t="s">
        <v>93</v>
      </c>
      <c r="D143" s="120" t="s">
        <v>608</v>
      </c>
      <c r="E143" s="38"/>
      <c r="F143" s="38" t="s">
        <v>90</v>
      </c>
      <c r="G143" s="134"/>
      <c r="H143" s="134"/>
      <c r="I143" s="104"/>
      <c r="J143" s="48">
        <v>251602469</v>
      </c>
      <c r="K143" s="48">
        <f>181946121.37+72515836.72</f>
        <v>254461958.09</v>
      </c>
      <c r="L143" s="69"/>
      <c r="M143" s="69"/>
      <c r="N143" s="48"/>
      <c r="O143" s="48"/>
      <c r="P143" s="48"/>
      <c r="Q143" s="43"/>
      <c r="R143" s="43"/>
      <c r="S143" s="44"/>
      <c r="T143" s="43"/>
      <c r="U143" s="44"/>
      <c r="V143" s="44"/>
      <c r="W143" s="44"/>
      <c r="X143" s="111"/>
      <c r="Y143" s="122"/>
      <c r="Z143" s="38"/>
      <c r="AA143" s="38"/>
      <c r="AB143" s="38"/>
      <c r="AC143" s="109"/>
      <c r="AD143" s="38"/>
      <c r="AE143" s="109"/>
      <c r="AF143" s="48"/>
      <c r="AG143" s="48"/>
      <c r="AH143" s="48"/>
      <c r="AI143" s="38"/>
      <c r="AJ143" s="50"/>
      <c r="AK143" s="50"/>
      <c r="AL143" s="43"/>
      <c r="AM143" s="43"/>
      <c r="AN143" s="43"/>
      <c r="AO143" s="43"/>
      <c r="AP143" s="85"/>
      <c r="AQ143" s="51"/>
      <c r="AR143" s="51"/>
      <c r="AS143" s="51"/>
      <c r="AT143" s="51"/>
      <c r="AU143" s="51"/>
      <c r="AV143" s="51"/>
      <c r="AW143" s="51"/>
      <c r="AX143" s="51"/>
    </row>
    <row r="144" spans="1:50" s="53" customFormat="1" ht="45" hidden="1" x14ac:dyDescent="0.25">
      <c r="A144" s="133"/>
      <c r="B144" s="38">
        <v>2015</v>
      </c>
      <c r="C144" s="38" t="s">
        <v>93</v>
      </c>
      <c r="D144" s="120" t="s">
        <v>613</v>
      </c>
      <c r="E144" s="38" t="s">
        <v>422</v>
      </c>
      <c r="F144" s="38" t="s">
        <v>90</v>
      </c>
      <c r="G144" s="134" t="s">
        <v>602</v>
      </c>
      <c r="H144" s="134">
        <v>42430</v>
      </c>
      <c r="I144" s="104">
        <v>1583803</v>
      </c>
      <c r="J144" s="48">
        <v>77190000</v>
      </c>
      <c r="K144" s="48">
        <f>77099823+4978024.78</f>
        <v>82077847.780000001</v>
      </c>
      <c r="L144" s="69">
        <v>4978024.78</v>
      </c>
      <c r="M144" s="69">
        <v>0</v>
      </c>
      <c r="N144" s="48">
        <v>77099823</v>
      </c>
      <c r="O144" s="48">
        <v>77099823</v>
      </c>
      <c r="P144" s="48">
        <v>26326160.780000001</v>
      </c>
      <c r="Q144" s="43">
        <v>77177000</v>
      </c>
      <c r="R144" s="43">
        <v>82077847.780000001</v>
      </c>
      <c r="S144" s="44">
        <v>77099823</v>
      </c>
      <c r="T144" s="43">
        <v>77099823</v>
      </c>
      <c r="U144" s="44">
        <v>26326160.780000001</v>
      </c>
      <c r="V144" s="44">
        <v>26326160.780000001</v>
      </c>
      <c r="W144" s="44">
        <v>26326160.780000001</v>
      </c>
      <c r="X144" s="111">
        <f>+V144/T144</f>
        <v>0.34145552811450686</v>
      </c>
      <c r="Y144" s="122">
        <f>W144/T144</f>
        <v>0.34145552811450686</v>
      </c>
      <c r="Z144" s="38"/>
      <c r="AA144" s="38" t="s">
        <v>93</v>
      </c>
      <c r="AB144" s="38" t="s">
        <v>604</v>
      </c>
      <c r="AC144" s="109" t="s">
        <v>614</v>
      </c>
      <c r="AD144" s="38" t="s">
        <v>606</v>
      </c>
      <c r="AE144" s="109" t="s">
        <v>615</v>
      </c>
      <c r="AF144" s="48">
        <v>35156.019999999997</v>
      </c>
      <c r="AG144" s="48"/>
      <c r="AH144" s="48">
        <v>50808818.239999995</v>
      </c>
      <c r="AI144" s="38"/>
      <c r="AJ144" s="50"/>
      <c r="AK144" s="50"/>
      <c r="AL144" s="43"/>
      <c r="AM144" s="43"/>
      <c r="AN144" s="43">
        <v>0</v>
      </c>
      <c r="AO144" s="43"/>
      <c r="AP144" s="85"/>
      <c r="AQ144" s="51"/>
      <c r="AR144" s="51"/>
      <c r="AS144" s="51"/>
      <c r="AT144" s="51"/>
      <c r="AU144" s="51"/>
      <c r="AV144" s="51"/>
      <c r="AW144" s="51"/>
      <c r="AX144" s="51"/>
    </row>
    <row r="145" spans="1:50" s="53" customFormat="1" ht="60" customHeight="1" x14ac:dyDescent="0.25">
      <c r="A145" s="36" t="s">
        <v>56</v>
      </c>
      <c r="B145" s="38">
        <v>2015</v>
      </c>
      <c r="C145" s="38" t="s">
        <v>61</v>
      </c>
      <c r="D145" s="37" t="s">
        <v>616</v>
      </c>
      <c r="E145" s="38" t="s">
        <v>422</v>
      </c>
      <c r="F145" s="38" t="s">
        <v>57</v>
      </c>
      <c r="G145" s="121" t="s">
        <v>590</v>
      </c>
      <c r="H145" s="121" t="s">
        <v>617</v>
      </c>
      <c r="I145" s="104">
        <v>23832</v>
      </c>
      <c r="J145" s="48">
        <v>11300000</v>
      </c>
      <c r="K145" s="48">
        <f>6500000</f>
        <v>6500000</v>
      </c>
      <c r="L145" s="69">
        <v>4788700</v>
      </c>
      <c r="M145" s="69">
        <v>0</v>
      </c>
      <c r="N145" s="48">
        <v>5644350</v>
      </c>
      <c r="O145" s="48">
        <v>6500000</v>
      </c>
      <c r="P145" s="48">
        <v>0</v>
      </c>
      <c r="Q145" s="43">
        <f t="shared" ref="Q145:R153" si="68">J145</f>
        <v>11300000</v>
      </c>
      <c r="R145" s="43">
        <f t="shared" si="68"/>
        <v>6500000</v>
      </c>
      <c r="S145" s="44">
        <f t="shared" ref="S145:S153" si="69">R145</f>
        <v>6500000</v>
      </c>
      <c r="T145" s="43">
        <f t="shared" ref="T145:T153" si="70">O145</f>
        <v>6500000</v>
      </c>
      <c r="U145" s="44">
        <f t="shared" ref="U145:U153" si="71">V145</f>
        <v>0</v>
      </c>
      <c r="V145" s="44">
        <f t="shared" ref="V145:V153" si="72">P145</f>
        <v>0</v>
      </c>
      <c r="W145" s="44">
        <f t="shared" ref="W145:W153" si="73">V145</f>
        <v>0</v>
      </c>
      <c r="X145" s="111">
        <f t="shared" si="67"/>
        <v>0</v>
      </c>
      <c r="Y145" s="122">
        <f>W145/T145</f>
        <v>0</v>
      </c>
      <c r="Z145" s="38" t="s">
        <v>618</v>
      </c>
      <c r="AA145" s="38" t="s">
        <v>61</v>
      </c>
      <c r="AB145" s="109" t="s">
        <v>619</v>
      </c>
      <c r="AC145" s="109" t="s">
        <v>620</v>
      </c>
      <c r="AD145" s="38" t="s">
        <v>621</v>
      </c>
      <c r="AE145" s="109" t="s">
        <v>622</v>
      </c>
      <c r="AF145" s="48">
        <v>8043.2</v>
      </c>
      <c r="AG145" s="48"/>
      <c r="AH145" s="48">
        <v>5652393.2000000002</v>
      </c>
      <c r="AI145" s="38"/>
      <c r="AJ145" s="50">
        <f t="shared" si="63"/>
        <v>0</v>
      </c>
      <c r="AK145" s="50">
        <f t="shared" si="64"/>
        <v>6500000</v>
      </c>
      <c r="AL145" s="43">
        <f t="shared" ref="AL145:AL153" si="74">J145*0.001</f>
        <v>11300</v>
      </c>
      <c r="AM145" s="43"/>
      <c r="AN145" s="43">
        <v>4788700</v>
      </c>
      <c r="AO145" s="43"/>
      <c r="AP145" s="85"/>
      <c r="AQ145" s="51" t="s">
        <v>273</v>
      </c>
      <c r="AR145" s="51"/>
      <c r="AS145" s="51"/>
      <c r="AT145" s="51"/>
      <c r="AU145" s="51"/>
      <c r="AV145" s="51"/>
      <c r="AW145" s="51"/>
      <c r="AX145" s="51"/>
    </row>
    <row r="146" spans="1:50" s="53" customFormat="1" ht="60" customHeight="1" x14ac:dyDescent="0.25">
      <c r="A146" s="36" t="s">
        <v>56</v>
      </c>
      <c r="B146" s="38">
        <v>2015</v>
      </c>
      <c r="C146" s="38" t="s">
        <v>61</v>
      </c>
      <c r="D146" s="37" t="s">
        <v>623</v>
      </c>
      <c r="E146" s="38" t="s">
        <v>89</v>
      </c>
      <c r="F146" s="38" t="s">
        <v>57</v>
      </c>
      <c r="G146" s="142" t="s">
        <v>602</v>
      </c>
      <c r="H146" s="142">
        <v>42522</v>
      </c>
      <c r="I146" s="104">
        <v>23832</v>
      </c>
      <c r="J146" s="48">
        <v>3400000</v>
      </c>
      <c r="K146" s="48">
        <v>3396600</v>
      </c>
      <c r="L146" s="69">
        <v>0</v>
      </c>
      <c r="M146" s="69">
        <v>0</v>
      </c>
      <c r="N146" s="48">
        <v>1698300</v>
      </c>
      <c r="O146" s="48">
        <v>3396600</v>
      </c>
      <c r="P146" s="48">
        <v>1018979.97</v>
      </c>
      <c r="Q146" s="43">
        <f t="shared" si="68"/>
        <v>3400000</v>
      </c>
      <c r="R146" s="43">
        <f t="shared" si="68"/>
        <v>3396600</v>
      </c>
      <c r="S146" s="44">
        <f t="shared" si="69"/>
        <v>3396600</v>
      </c>
      <c r="T146" s="43">
        <f t="shared" si="70"/>
        <v>3396600</v>
      </c>
      <c r="U146" s="44">
        <f t="shared" si="71"/>
        <v>1018979.97</v>
      </c>
      <c r="V146" s="44">
        <f t="shared" si="72"/>
        <v>1018979.97</v>
      </c>
      <c r="W146" s="44">
        <f t="shared" si="73"/>
        <v>1018979.97</v>
      </c>
      <c r="X146" s="111">
        <f t="shared" si="67"/>
        <v>0.2999999911676382</v>
      </c>
      <c r="Y146" s="122">
        <f>W146/T146</f>
        <v>0.2999999911676382</v>
      </c>
      <c r="Z146" s="38" t="s">
        <v>624</v>
      </c>
      <c r="AA146" s="38" t="s">
        <v>61</v>
      </c>
      <c r="AB146" s="38" t="s">
        <v>619</v>
      </c>
      <c r="AC146" s="109" t="s">
        <v>625</v>
      </c>
      <c r="AD146" s="38" t="s">
        <v>621</v>
      </c>
      <c r="AE146" s="109" t="s">
        <v>626</v>
      </c>
      <c r="AF146" s="48">
        <v>2420.08</v>
      </c>
      <c r="AG146" s="48"/>
      <c r="AH146" s="48">
        <v>1700720.08</v>
      </c>
      <c r="AI146" s="38"/>
      <c r="AJ146" s="50">
        <f t="shared" si="63"/>
        <v>0</v>
      </c>
      <c r="AK146" s="50">
        <f t="shared" si="64"/>
        <v>2377620.0300000003</v>
      </c>
      <c r="AL146" s="43">
        <f t="shared" si="74"/>
        <v>3400</v>
      </c>
      <c r="AM146" s="43"/>
      <c r="AN146" s="43">
        <v>0</v>
      </c>
      <c r="AO146" s="43"/>
      <c r="AP146" s="85"/>
      <c r="AQ146" s="51" t="s">
        <v>273</v>
      </c>
      <c r="AR146" s="51"/>
      <c r="AS146" s="51"/>
      <c r="AT146" s="51"/>
      <c r="AU146" s="51"/>
      <c r="AV146" s="51"/>
      <c r="AW146" s="51"/>
      <c r="AX146" s="51"/>
    </row>
    <row r="147" spans="1:50" s="53" customFormat="1" ht="60" customHeight="1" x14ac:dyDescent="0.25">
      <c r="A147" s="36" t="s">
        <v>56</v>
      </c>
      <c r="B147" s="38">
        <v>2015</v>
      </c>
      <c r="C147" s="38" t="s">
        <v>61</v>
      </c>
      <c r="D147" s="37" t="s">
        <v>627</v>
      </c>
      <c r="E147" s="38" t="s">
        <v>89</v>
      </c>
      <c r="F147" s="38" t="s">
        <v>57</v>
      </c>
      <c r="G147" s="121" t="s">
        <v>590</v>
      </c>
      <c r="H147" s="121" t="s">
        <v>591</v>
      </c>
      <c r="I147" s="104">
        <v>23832</v>
      </c>
      <c r="J147" s="48">
        <v>1500000</v>
      </c>
      <c r="K147" s="48">
        <f>1309175.22</f>
        <v>1309175.22</v>
      </c>
      <c r="L147" s="69">
        <v>0</v>
      </c>
      <c r="M147" s="69">
        <v>0</v>
      </c>
      <c r="N147" s="48">
        <v>749250</v>
      </c>
      <c r="O147" s="48">
        <v>1309175.22</v>
      </c>
      <c r="P147" s="48">
        <v>392752.57</v>
      </c>
      <c r="Q147" s="43">
        <f t="shared" si="68"/>
        <v>1500000</v>
      </c>
      <c r="R147" s="43">
        <f t="shared" si="68"/>
        <v>1309175.22</v>
      </c>
      <c r="S147" s="44">
        <f t="shared" si="69"/>
        <v>1309175.22</v>
      </c>
      <c r="T147" s="43">
        <f t="shared" si="70"/>
        <v>1309175.22</v>
      </c>
      <c r="U147" s="44">
        <f t="shared" si="71"/>
        <v>392752.57</v>
      </c>
      <c r="V147" s="44">
        <f t="shared" si="72"/>
        <v>392752.57</v>
      </c>
      <c r="W147" s="44">
        <f t="shared" si="73"/>
        <v>392752.57</v>
      </c>
      <c r="X147" s="111">
        <f t="shared" si="67"/>
        <v>0.30000000305535879</v>
      </c>
      <c r="Y147" s="122">
        <f>W147/T147</f>
        <v>0.30000000305535879</v>
      </c>
      <c r="Z147" s="38" t="s">
        <v>628</v>
      </c>
      <c r="AA147" s="38" t="s">
        <v>61</v>
      </c>
      <c r="AB147" s="38" t="s">
        <v>619</v>
      </c>
      <c r="AC147" s="109" t="s">
        <v>629</v>
      </c>
      <c r="AD147" s="38" t="s">
        <v>621</v>
      </c>
      <c r="AE147" s="109" t="s">
        <v>630</v>
      </c>
      <c r="AF147" s="48">
        <v>1011.71</v>
      </c>
      <c r="AG147" s="48"/>
      <c r="AH147" s="48">
        <v>357509.14</v>
      </c>
      <c r="AI147" s="38"/>
      <c r="AJ147" s="50">
        <f t="shared" si="63"/>
        <v>0</v>
      </c>
      <c r="AK147" s="50">
        <f t="shared" si="64"/>
        <v>916422.64999999991</v>
      </c>
      <c r="AL147" s="43">
        <f t="shared" si="74"/>
        <v>1500</v>
      </c>
      <c r="AM147" s="43"/>
      <c r="AN147" s="43">
        <v>189324.78000000003</v>
      </c>
      <c r="AO147" s="43"/>
      <c r="AP147" s="85"/>
      <c r="AQ147" s="51" t="s">
        <v>273</v>
      </c>
      <c r="AR147" s="51"/>
      <c r="AS147" s="51"/>
      <c r="AT147" s="51"/>
      <c r="AU147" s="51"/>
      <c r="AV147" s="51"/>
      <c r="AW147" s="51"/>
      <c r="AX147" s="51"/>
    </row>
    <row r="148" spans="1:50" s="53" customFormat="1" ht="60" customHeight="1" x14ac:dyDescent="0.25">
      <c r="A148" s="36" t="s">
        <v>56</v>
      </c>
      <c r="B148" s="38">
        <v>2015</v>
      </c>
      <c r="C148" s="38" t="s">
        <v>61</v>
      </c>
      <c r="D148" s="37" t="s">
        <v>631</v>
      </c>
      <c r="E148" s="38" t="s">
        <v>59</v>
      </c>
      <c r="F148" s="38" t="s">
        <v>90</v>
      </c>
      <c r="G148" s="143" t="s">
        <v>602</v>
      </c>
      <c r="H148" s="143">
        <v>42614</v>
      </c>
      <c r="I148" s="104">
        <v>1134842</v>
      </c>
      <c r="J148" s="48">
        <v>16000000</v>
      </c>
      <c r="K148" s="48">
        <f>12928626.35</f>
        <v>12928626.35</v>
      </c>
      <c r="L148" s="69">
        <v>0</v>
      </c>
      <c r="M148" s="69">
        <v>0</v>
      </c>
      <c r="N148" s="48">
        <v>4795200</v>
      </c>
      <c r="O148" s="48">
        <v>12928626.35</v>
      </c>
      <c r="P148" s="48">
        <v>0</v>
      </c>
      <c r="Q148" s="43">
        <f t="shared" si="68"/>
        <v>16000000</v>
      </c>
      <c r="R148" s="43">
        <f t="shared" si="68"/>
        <v>12928626.35</v>
      </c>
      <c r="S148" s="44">
        <f t="shared" si="69"/>
        <v>12928626.35</v>
      </c>
      <c r="T148" s="43">
        <f t="shared" si="70"/>
        <v>12928626.35</v>
      </c>
      <c r="U148" s="44">
        <f t="shared" si="71"/>
        <v>0</v>
      </c>
      <c r="V148" s="44">
        <f t="shared" si="72"/>
        <v>0</v>
      </c>
      <c r="W148" s="44">
        <f t="shared" si="73"/>
        <v>0</v>
      </c>
      <c r="X148" s="111">
        <f t="shared" si="67"/>
        <v>0</v>
      </c>
      <c r="Y148" s="122">
        <f>W148/T148</f>
        <v>0</v>
      </c>
      <c r="Z148" s="38" t="s">
        <v>632</v>
      </c>
      <c r="AA148" s="38" t="s">
        <v>593</v>
      </c>
      <c r="AB148" s="38" t="s">
        <v>604</v>
      </c>
      <c r="AC148" s="109" t="s">
        <v>633</v>
      </c>
      <c r="AD148" s="38" t="s">
        <v>606</v>
      </c>
      <c r="AE148" s="109" t="s">
        <v>634</v>
      </c>
      <c r="AF148" s="48">
        <v>0</v>
      </c>
      <c r="AG148" s="48"/>
      <c r="AH148" s="48">
        <v>4795200</v>
      </c>
      <c r="AI148" s="38"/>
      <c r="AJ148" s="50">
        <f t="shared" si="63"/>
        <v>0</v>
      </c>
      <c r="AK148" s="50">
        <f t="shared" si="64"/>
        <v>12928626.35</v>
      </c>
      <c r="AL148" s="43">
        <f t="shared" si="74"/>
        <v>16000</v>
      </c>
      <c r="AM148" s="43"/>
      <c r="AN148" s="43">
        <v>3055373.6500000004</v>
      </c>
      <c r="AO148" s="43"/>
      <c r="AP148" s="85"/>
      <c r="AQ148" s="51" t="s">
        <v>273</v>
      </c>
      <c r="AR148" s="51"/>
      <c r="AS148" s="51"/>
      <c r="AT148" s="51"/>
      <c r="AU148" s="51"/>
      <c r="AV148" s="51"/>
      <c r="AW148" s="51"/>
      <c r="AX148" s="51"/>
    </row>
    <row r="149" spans="1:50" s="53" customFormat="1" ht="60" customHeight="1" x14ac:dyDescent="0.25">
      <c r="A149" s="36" t="s">
        <v>56</v>
      </c>
      <c r="B149" s="38">
        <v>2015</v>
      </c>
      <c r="C149" s="38" t="s">
        <v>560</v>
      </c>
      <c r="D149" s="37" t="s">
        <v>635</v>
      </c>
      <c r="E149" s="38"/>
      <c r="F149" s="38" t="s">
        <v>108</v>
      </c>
      <c r="G149" s="143"/>
      <c r="H149" s="143"/>
      <c r="I149" s="104"/>
      <c r="J149" s="48">
        <v>200000</v>
      </c>
      <c r="K149" s="48">
        <v>0</v>
      </c>
      <c r="L149" s="69"/>
      <c r="M149" s="69"/>
      <c r="N149" s="48"/>
      <c r="O149" s="48"/>
      <c r="P149" s="48"/>
      <c r="Q149" s="43">
        <f t="shared" si="68"/>
        <v>200000</v>
      </c>
      <c r="R149" s="43">
        <f t="shared" si="68"/>
        <v>0</v>
      </c>
      <c r="S149" s="44">
        <f t="shared" si="69"/>
        <v>0</v>
      </c>
      <c r="T149" s="43">
        <f t="shared" si="70"/>
        <v>0</v>
      </c>
      <c r="U149" s="44">
        <f t="shared" si="71"/>
        <v>0</v>
      </c>
      <c r="V149" s="44">
        <f t="shared" si="72"/>
        <v>0</v>
      </c>
      <c r="W149" s="44">
        <f t="shared" si="73"/>
        <v>0</v>
      </c>
      <c r="X149" s="111"/>
      <c r="Y149" s="122"/>
      <c r="Z149" s="38"/>
      <c r="AA149" s="38"/>
      <c r="AB149" s="38"/>
      <c r="AC149" s="109"/>
      <c r="AD149" s="38"/>
      <c r="AE149" s="109"/>
      <c r="AF149" s="48"/>
      <c r="AG149" s="48"/>
      <c r="AH149" s="48"/>
      <c r="AI149" s="38"/>
      <c r="AJ149" s="50"/>
      <c r="AK149" s="50"/>
      <c r="AL149" s="43">
        <f t="shared" si="74"/>
        <v>200</v>
      </c>
      <c r="AM149" s="43"/>
      <c r="AN149" s="43"/>
      <c r="AO149" s="43"/>
      <c r="AP149" s="85"/>
      <c r="AQ149" s="51"/>
      <c r="AR149" s="51"/>
      <c r="AS149" s="51"/>
      <c r="AT149" s="51"/>
      <c r="AU149" s="51"/>
      <c r="AV149" s="51"/>
      <c r="AW149" s="51"/>
      <c r="AX149" s="51"/>
    </row>
    <row r="150" spans="1:50" s="53" customFormat="1" ht="60" customHeight="1" x14ac:dyDescent="0.25">
      <c r="A150" s="36" t="s">
        <v>56</v>
      </c>
      <c r="B150" s="38">
        <v>2015</v>
      </c>
      <c r="C150" s="38" t="s">
        <v>70</v>
      </c>
      <c r="D150" s="37" t="s">
        <v>636</v>
      </c>
      <c r="E150" s="38" t="s">
        <v>637</v>
      </c>
      <c r="F150" s="38" t="s">
        <v>90</v>
      </c>
      <c r="G150" s="143" t="s">
        <v>602</v>
      </c>
      <c r="H150" s="143">
        <v>42491</v>
      </c>
      <c r="I150" s="104"/>
      <c r="J150" s="48">
        <v>120000</v>
      </c>
      <c r="K150" s="48">
        <f>77149.09</f>
        <v>77149.09</v>
      </c>
      <c r="L150" s="69">
        <v>0</v>
      </c>
      <c r="M150" s="69">
        <v>0</v>
      </c>
      <c r="N150" s="48">
        <v>59940</v>
      </c>
      <c r="O150" s="48">
        <v>77149.09</v>
      </c>
      <c r="P150" s="48">
        <v>0</v>
      </c>
      <c r="Q150" s="43">
        <f t="shared" si="68"/>
        <v>120000</v>
      </c>
      <c r="R150" s="43">
        <f t="shared" si="68"/>
        <v>77149.09</v>
      </c>
      <c r="S150" s="44">
        <f t="shared" si="69"/>
        <v>77149.09</v>
      </c>
      <c r="T150" s="43">
        <f t="shared" si="70"/>
        <v>77149.09</v>
      </c>
      <c r="U150" s="44">
        <f t="shared" si="71"/>
        <v>0</v>
      </c>
      <c r="V150" s="44">
        <f t="shared" si="72"/>
        <v>0</v>
      </c>
      <c r="W150" s="44">
        <f t="shared" si="73"/>
        <v>0</v>
      </c>
      <c r="X150" s="111">
        <f t="shared" si="67"/>
        <v>0</v>
      </c>
      <c r="Y150" s="122">
        <f>W150/T150</f>
        <v>0</v>
      </c>
      <c r="Z150" s="38" t="s">
        <v>638</v>
      </c>
      <c r="AA150" s="38" t="s">
        <v>593</v>
      </c>
      <c r="AB150" s="38" t="s">
        <v>604</v>
      </c>
      <c r="AC150" s="109" t="s">
        <v>639</v>
      </c>
      <c r="AD150" s="38" t="s">
        <v>606</v>
      </c>
      <c r="AE150" s="109" t="s">
        <v>640</v>
      </c>
      <c r="AF150" s="48">
        <v>0</v>
      </c>
      <c r="AG150" s="48"/>
      <c r="AH150" s="48">
        <v>59940</v>
      </c>
      <c r="AI150" s="38"/>
      <c r="AJ150" s="50">
        <f t="shared" si="63"/>
        <v>0</v>
      </c>
      <c r="AK150" s="50">
        <f t="shared" si="64"/>
        <v>77149.09</v>
      </c>
      <c r="AL150" s="43">
        <f t="shared" si="74"/>
        <v>120</v>
      </c>
      <c r="AM150" s="43"/>
      <c r="AN150" s="43">
        <v>42730.91</v>
      </c>
      <c r="AO150" s="43"/>
      <c r="AP150" s="85"/>
      <c r="AQ150" s="51" t="s">
        <v>273</v>
      </c>
      <c r="AR150" s="51"/>
      <c r="AS150" s="51"/>
      <c r="AT150" s="51"/>
      <c r="AU150" s="51"/>
      <c r="AV150" s="51"/>
      <c r="AW150" s="51"/>
      <c r="AX150" s="51"/>
    </row>
    <row r="151" spans="1:50" s="53" customFormat="1" ht="60" customHeight="1" x14ac:dyDescent="0.25">
      <c r="A151" s="36" t="s">
        <v>56</v>
      </c>
      <c r="B151" s="38">
        <v>2015</v>
      </c>
      <c r="C151" s="38" t="s">
        <v>560</v>
      </c>
      <c r="D151" s="37" t="s">
        <v>641</v>
      </c>
      <c r="E151" s="38"/>
      <c r="F151" s="38" t="s">
        <v>108</v>
      </c>
      <c r="G151" s="143"/>
      <c r="H151" s="143"/>
      <c r="I151" s="104"/>
      <c r="J151" s="48">
        <v>2500000</v>
      </c>
      <c r="K151" s="48">
        <v>0</v>
      </c>
      <c r="L151" s="69"/>
      <c r="M151" s="69"/>
      <c r="N151" s="48"/>
      <c r="O151" s="48"/>
      <c r="P151" s="48"/>
      <c r="Q151" s="43">
        <f t="shared" si="68"/>
        <v>2500000</v>
      </c>
      <c r="R151" s="43">
        <f t="shared" si="68"/>
        <v>0</v>
      </c>
      <c r="S151" s="44">
        <f t="shared" si="69"/>
        <v>0</v>
      </c>
      <c r="T151" s="43">
        <f t="shared" si="70"/>
        <v>0</v>
      </c>
      <c r="U151" s="44">
        <f t="shared" si="71"/>
        <v>0</v>
      </c>
      <c r="V151" s="44">
        <f t="shared" si="72"/>
        <v>0</v>
      </c>
      <c r="W151" s="44">
        <f t="shared" si="73"/>
        <v>0</v>
      </c>
      <c r="X151" s="111"/>
      <c r="Y151" s="122"/>
      <c r="Z151" s="38"/>
      <c r="AA151" s="38"/>
      <c r="AB151" s="38"/>
      <c r="AC151" s="109"/>
      <c r="AD151" s="38"/>
      <c r="AE151" s="109"/>
      <c r="AF151" s="48"/>
      <c r="AG151" s="48"/>
      <c r="AH151" s="48"/>
      <c r="AI151" s="38"/>
      <c r="AJ151" s="50"/>
      <c r="AK151" s="50"/>
      <c r="AL151" s="43">
        <f t="shared" si="74"/>
        <v>2500</v>
      </c>
      <c r="AM151" s="43"/>
      <c r="AN151" s="43"/>
      <c r="AO151" s="43"/>
      <c r="AP151" s="85"/>
      <c r="AQ151" s="51"/>
      <c r="AR151" s="51"/>
      <c r="AS151" s="51"/>
      <c r="AT151" s="51"/>
      <c r="AU151" s="51"/>
      <c r="AV151" s="51"/>
      <c r="AW151" s="51"/>
      <c r="AX151" s="51"/>
    </row>
    <row r="152" spans="1:50" s="53" customFormat="1" ht="60" customHeight="1" x14ac:dyDescent="0.25">
      <c r="A152" s="36" t="s">
        <v>56</v>
      </c>
      <c r="B152" s="38">
        <v>2015</v>
      </c>
      <c r="C152" s="38" t="s">
        <v>347</v>
      </c>
      <c r="D152" s="37" t="s">
        <v>642</v>
      </c>
      <c r="E152" s="38" t="s">
        <v>222</v>
      </c>
      <c r="F152" s="38" t="s">
        <v>167</v>
      </c>
      <c r="G152" s="143" t="s">
        <v>602</v>
      </c>
      <c r="H152" s="142">
        <v>42461</v>
      </c>
      <c r="I152" s="104">
        <v>68796</v>
      </c>
      <c r="J152" s="48">
        <v>20175000</v>
      </c>
      <c r="K152" s="48">
        <f>20154825</f>
        <v>20154825</v>
      </c>
      <c r="L152" s="69">
        <v>0</v>
      </c>
      <c r="M152" s="69">
        <v>0</v>
      </c>
      <c r="N152" s="48">
        <v>10077412.5</v>
      </c>
      <c r="O152" s="48">
        <v>20154825</v>
      </c>
      <c r="P152" s="48">
        <v>10077412.5</v>
      </c>
      <c r="Q152" s="43">
        <f t="shared" si="68"/>
        <v>20175000</v>
      </c>
      <c r="R152" s="43">
        <f t="shared" si="68"/>
        <v>20154825</v>
      </c>
      <c r="S152" s="44">
        <f t="shared" si="69"/>
        <v>20154825</v>
      </c>
      <c r="T152" s="43">
        <f t="shared" si="70"/>
        <v>20154825</v>
      </c>
      <c r="U152" s="44">
        <f t="shared" si="71"/>
        <v>10077412.5</v>
      </c>
      <c r="V152" s="44">
        <f t="shared" si="72"/>
        <v>10077412.5</v>
      </c>
      <c r="W152" s="44">
        <f t="shared" si="73"/>
        <v>10077412.5</v>
      </c>
      <c r="X152" s="111">
        <f t="shared" si="67"/>
        <v>0.5</v>
      </c>
      <c r="Y152" s="122">
        <f t="shared" ref="Y152:Y153" si="75">W152/T152</f>
        <v>0.5</v>
      </c>
      <c r="Z152" s="38" t="s">
        <v>643</v>
      </c>
      <c r="AA152" s="38" t="s">
        <v>644</v>
      </c>
      <c r="AB152" s="38" t="s">
        <v>645</v>
      </c>
      <c r="AC152" s="109" t="s">
        <v>646</v>
      </c>
      <c r="AD152" s="38" t="s">
        <v>596</v>
      </c>
      <c r="AE152" s="109" t="s">
        <v>647</v>
      </c>
      <c r="AF152" s="48">
        <v>10.68</v>
      </c>
      <c r="AG152" s="48"/>
      <c r="AH152" s="48">
        <v>10077412.5</v>
      </c>
      <c r="AI152" s="38"/>
      <c r="AJ152" s="50">
        <f t="shared" si="63"/>
        <v>0</v>
      </c>
      <c r="AK152" s="50">
        <f t="shared" si="64"/>
        <v>10077412.5</v>
      </c>
      <c r="AL152" s="43">
        <f t="shared" si="74"/>
        <v>20175</v>
      </c>
      <c r="AM152" s="43"/>
      <c r="AN152" s="43">
        <v>0</v>
      </c>
      <c r="AO152" s="43"/>
      <c r="AP152" s="85"/>
      <c r="AQ152" s="51" t="s">
        <v>273</v>
      </c>
      <c r="AR152" s="51"/>
      <c r="AS152" s="51"/>
      <c r="AT152" s="51"/>
      <c r="AU152" s="51"/>
      <c r="AV152" s="51"/>
      <c r="AW152" s="51"/>
      <c r="AX152" s="51"/>
    </row>
    <row r="153" spans="1:50" s="53" customFormat="1" ht="60" customHeight="1" x14ac:dyDescent="0.25">
      <c r="A153" s="36" t="s">
        <v>56</v>
      </c>
      <c r="B153" s="38">
        <v>2015</v>
      </c>
      <c r="C153" s="38" t="s">
        <v>73</v>
      </c>
      <c r="D153" s="37" t="s">
        <v>648</v>
      </c>
      <c r="E153" s="38"/>
      <c r="F153" s="38" t="s">
        <v>90</v>
      </c>
      <c r="G153" s="143">
        <v>42309</v>
      </c>
      <c r="H153" s="143">
        <v>42644</v>
      </c>
      <c r="I153" s="104">
        <v>12300</v>
      </c>
      <c r="J153" s="48">
        <v>0</v>
      </c>
      <c r="K153" s="48">
        <v>23350000</v>
      </c>
      <c r="L153" s="69">
        <v>0</v>
      </c>
      <c r="M153" s="69">
        <v>0</v>
      </c>
      <c r="N153" s="48">
        <v>6997995</v>
      </c>
      <c r="O153" s="48">
        <v>23326650</v>
      </c>
      <c r="P153" s="48">
        <v>0</v>
      </c>
      <c r="Q153" s="43">
        <f t="shared" si="68"/>
        <v>0</v>
      </c>
      <c r="R153" s="43">
        <f t="shared" si="68"/>
        <v>23350000</v>
      </c>
      <c r="S153" s="44">
        <f t="shared" si="69"/>
        <v>23350000</v>
      </c>
      <c r="T153" s="43">
        <f t="shared" si="70"/>
        <v>23326650</v>
      </c>
      <c r="U153" s="44">
        <f t="shared" si="71"/>
        <v>0</v>
      </c>
      <c r="V153" s="44">
        <f t="shared" si="72"/>
        <v>0</v>
      </c>
      <c r="W153" s="44">
        <f t="shared" si="73"/>
        <v>0</v>
      </c>
      <c r="X153" s="111">
        <f t="shared" si="67"/>
        <v>0</v>
      </c>
      <c r="Y153" s="122">
        <f t="shared" si="75"/>
        <v>0</v>
      </c>
      <c r="Z153" s="38" t="s">
        <v>649</v>
      </c>
      <c r="AA153" s="38" t="s">
        <v>593</v>
      </c>
      <c r="AB153" s="38" t="s">
        <v>604</v>
      </c>
      <c r="AC153" s="38">
        <v>70086628595</v>
      </c>
      <c r="AD153" s="38" t="s">
        <v>650</v>
      </c>
      <c r="AE153" s="109" t="s">
        <v>651</v>
      </c>
      <c r="AF153" s="48">
        <v>257.41000000000003</v>
      </c>
      <c r="AG153" s="48"/>
      <c r="AH153" s="48">
        <v>6998252.4100000001</v>
      </c>
      <c r="AI153" s="38"/>
      <c r="AJ153" s="50"/>
      <c r="AK153" s="50">
        <f t="shared" si="64"/>
        <v>23326650</v>
      </c>
      <c r="AL153" s="43">
        <f t="shared" si="74"/>
        <v>0</v>
      </c>
      <c r="AM153" s="43"/>
      <c r="AN153" s="43">
        <v>0</v>
      </c>
      <c r="AO153" s="43"/>
      <c r="AP153" s="85"/>
      <c r="AQ153" s="51"/>
      <c r="AR153" s="51"/>
      <c r="AS153" s="51"/>
      <c r="AT153" s="51"/>
      <c r="AU153" s="51"/>
      <c r="AV153" s="51"/>
      <c r="AW153" s="51"/>
      <c r="AX153" s="51"/>
    </row>
    <row r="154" spans="1:50" hidden="1" x14ac:dyDescent="0.25">
      <c r="A154" s="135"/>
      <c r="B154" s="136"/>
      <c r="C154" s="2"/>
      <c r="D154" s="2"/>
      <c r="E154" s="2"/>
      <c r="F154" s="2"/>
      <c r="J154" s="137">
        <f>SUBTOTAL(9,J10:J153)</f>
        <v>418562469</v>
      </c>
      <c r="K154" s="137">
        <f>SUBTOTAL(9,K10:K136)</f>
        <v>0</v>
      </c>
      <c r="N154" s="137">
        <f t="shared" ref="N154:W154" si="76">SUBTOTAL(9,N10:N136)</f>
        <v>0</v>
      </c>
      <c r="O154" s="137">
        <f t="shared" si="76"/>
        <v>0</v>
      </c>
      <c r="P154" s="137">
        <f t="shared" si="76"/>
        <v>0</v>
      </c>
      <c r="Q154" s="137">
        <f t="shared" si="76"/>
        <v>0</v>
      </c>
      <c r="R154" s="137">
        <f t="shared" si="76"/>
        <v>0</v>
      </c>
      <c r="S154" s="137">
        <f t="shared" si="76"/>
        <v>0</v>
      </c>
      <c r="T154" s="137">
        <f t="shared" si="76"/>
        <v>0</v>
      </c>
      <c r="U154" s="137">
        <f t="shared" si="76"/>
        <v>0</v>
      </c>
      <c r="V154" s="137">
        <f t="shared" si="76"/>
        <v>0</v>
      </c>
      <c r="W154" s="137">
        <f t="shared" si="76"/>
        <v>0</v>
      </c>
      <c r="X154" s="138"/>
      <c r="AJ154" s="137">
        <f>SUBTOTAL(9,AJ10:AJ136)</f>
        <v>0</v>
      </c>
      <c r="AK154" s="137">
        <f>SUBTOTAL(9,AK10:AK136)</f>
        <v>0</v>
      </c>
      <c r="AN154" s="137">
        <f>SUBTOTAL(9,AN10:AN136)</f>
        <v>0</v>
      </c>
      <c r="AO154" s="137">
        <f>SUBTOTAL(9,AO10:AO136)</f>
        <v>0</v>
      </c>
    </row>
    <row r="155" spans="1:50" hidden="1" x14ac:dyDescent="0.25">
      <c r="A155" s="2"/>
      <c r="B155" s="2"/>
      <c r="C155" s="2"/>
      <c r="D155" s="2"/>
      <c r="E155" s="2"/>
      <c r="F155" s="2"/>
      <c r="J155" s="13"/>
      <c r="K155" s="13"/>
      <c r="N155" s="13"/>
      <c r="O155" s="13"/>
      <c r="P155" s="13"/>
      <c r="Q155" s="13"/>
      <c r="R155" s="13"/>
      <c r="S155" s="13"/>
      <c r="T155" s="13"/>
      <c r="U155" s="13"/>
      <c r="V155" s="13"/>
      <c r="W155" s="13"/>
    </row>
    <row r="156" spans="1:50" hidden="1" x14ac:dyDescent="0.25">
      <c r="I156" s="139"/>
      <c r="J156" s="137"/>
      <c r="O156" s="140">
        <f>J154-O154</f>
        <v>418562469</v>
      </c>
      <c r="P156" s="140">
        <f>O154-P154</f>
        <v>0</v>
      </c>
      <c r="Q156" s="13"/>
    </row>
    <row r="157" spans="1:50" x14ac:dyDescent="0.25">
      <c r="I157" s="139"/>
      <c r="J157" s="137"/>
      <c r="K157" s="137"/>
      <c r="L157" s="141"/>
      <c r="P157" s="137"/>
      <c r="Q157" s="13"/>
    </row>
    <row r="158" spans="1:50" x14ac:dyDescent="0.25">
      <c r="I158" s="139"/>
      <c r="J158" s="137"/>
      <c r="K158" s="137"/>
      <c r="L158" s="141"/>
      <c r="P158" s="137"/>
      <c r="Q158" s="13"/>
    </row>
    <row r="159" spans="1:50" x14ac:dyDescent="0.25">
      <c r="I159" s="139"/>
      <c r="J159" s="137"/>
      <c r="K159" s="137"/>
      <c r="L159" s="141"/>
      <c r="P159" s="137"/>
      <c r="Q159" s="13"/>
    </row>
    <row r="160" spans="1:50" x14ac:dyDescent="0.25">
      <c r="I160" s="139"/>
      <c r="J160" s="137"/>
      <c r="K160" s="137"/>
      <c r="L160" s="141"/>
      <c r="P160" s="137"/>
      <c r="Q160" s="13"/>
    </row>
    <row r="161" spans="9:17" x14ac:dyDescent="0.25">
      <c r="I161" s="139"/>
      <c r="J161" s="137"/>
      <c r="K161" s="137"/>
      <c r="L161" s="141"/>
      <c r="P161" s="137"/>
      <c r="Q161" s="13"/>
    </row>
    <row r="162" spans="9:17" x14ac:dyDescent="0.25">
      <c r="Q162" s="13"/>
    </row>
    <row r="163" spans="9:17" x14ac:dyDescent="0.25">
      <c r="Q163" s="13"/>
    </row>
    <row r="164" spans="9:17" x14ac:dyDescent="0.25">
      <c r="Q164" s="137"/>
    </row>
  </sheetData>
  <sheetProtection password="CB20" sheet="1" objects="1" scenarios="1" autoFilter="0"/>
  <autoFilter ref="A9:AX156">
    <filterColumn colId="0">
      <customFilters>
        <customFilter operator="notEqual" val=" "/>
      </customFilters>
    </filterColumn>
    <filterColumn colId="1">
      <filters>
        <filter val="2015"/>
      </filters>
    </filterColumn>
    <filterColumn colId="37" showButton="0"/>
  </autoFilter>
  <mergeCells count="165">
    <mergeCell ref="A137:A140"/>
    <mergeCell ref="A142:A144"/>
    <mergeCell ref="A115:A117"/>
    <mergeCell ref="B115:B117"/>
    <mergeCell ref="C115:C117"/>
    <mergeCell ref="A118:A120"/>
    <mergeCell ref="B118:B120"/>
    <mergeCell ref="C118:C120"/>
    <mergeCell ref="A100:A103"/>
    <mergeCell ref="B100:B103"/>
    <mergeCell ref="C100:C103"/>
    <mergeCell ref="A111:A113"/>
    <mergeCell ref="B111:B113"/>
    <mergeCell ref="C111:C113"/>
    <mergeCell ref="A92:A94"/>
    <mergeCell ref="B92:B94"/>
    <mergeCell ref="C92:C94"/>
    <mergeCell ref="A96:A99"/>
    <mergeCell ref="B96:B99"/>
    <mergeCell ref="C96:C99"/>
    <mergeCell ref="M84:M85"/>
    <mergeCell ref="N84:N85"/>
    <mergeCell ref="Q84:Q85"/>
    <mergeCell ref="R84:R85"/>
    <mergeCell ref="Z84:Z85"/>
    <mergeCell ref="AA84:AA85"/>
    <mergeCell ref="F84:F85"/>
    <mergeCell ref="G84:G85"/>
    <mergeCell ref="H84:H85"/>
    <mergeCell ref="I84:I85"/>
    <mergeCell ref="J84:J85"/>
    <mergeCell ref="K84:K85"/>
    <mergeCell ref="AF63:AF66"/>
    <mergeCell ref="AG63:AG66"/>
    <mergeCell ref="AH63:AH66"/>
    <mergeCell ref="AO63:AO66"/>
    <mergeCell ref="AF70:AF71"/>
    <mergeCell ref="A84:A85"/>
    <mergeCell ref="B84:B85"/>
    <mergeCell ref="C84:C85"/>
    <mergeCell ref="D84:D85"/>
    <mergeCell ref="E84:E85"/>
    <mergeCell ref="AF39:AF40"/>
    <mergeCell ref="AG39:AG40"/>
    <mergeCell ref="AH39:AH40"/>
    <mergeCell ref="AI39:AI40"/>
    <mergeCell ref="A56:A58"/>
    <mergeCell ref="B56:B58"/>
    <mergeCell ref="C56:C58"/>
    <mergeCell ref="D56:D58"/>
    <mergeCell ref="E56:E58"/>
    <mergeCell ref="Z39:Z40"/>
    <mergeCell ref="AA39:AA40"/>
    <mergeCell ref="AB39:AB40"/>
    <mergeCell ref="AC39:AC40"/>
    <mergeCell ref="AD39:AD40"/>
    <mergeCell ref="AE39:AE40"/>
    <mergeCell ref="W32:W33"/>
    <mergeCell ref="Z32:Z33"/>
    <mergeCell ref="AA32:AA33"/>
    <mergeCell ref="A39:A40"/>
    <mergeCell ref="B39:B40"/>
    <mergeCell ref="C39:C40"/>
    <mergeCell ref="D39:D40"/>
    <mergeCell ref="E39:E40"/>
    <mergeCell ref="F39:F40"/>
    <mergeCell ref="I39:I40"/>
    <mergeCell ref="I32:I33"/>
    <mergeCell ref="O32:O33"/>
    <mergeCell ref="P32:P33"/>
    <mergeCell ref="T32:T33"/>
    <mergeCell ref="U32:U33"/>
    <mergeCell ref="V32:V33"/>
    <mergeCell ref="A32:A33"/>
    <mergeCell ref="B32:B33"/>
    <mergeCell ref="C32:C33"/>
    <mergeCell ref="D32:D33"/>
    <mergeCell ref="E32:E33"/>
    <mergeCell ref="F32:F33"/>
    <mergeCell ref="AC14:AC15"/>
    <mergeCell ref="AD14:AD15"/>
    <mergeCell ref="AE14:AE15"/>
    <mergeCell ref="AI14:AI15"/>
    <mergeCell ref="Z30:Z31"/>
    <mergeCell ref="AA30:AA31"/>
    <mergeCell ref="U14:U15"/>
    <mergeCell ref="V14:V15"/>
    <mergeCell ref="W14:W15"/>
    <mergeCell ref="Z14:Z15"/>
    <mergeCell ref="AA14:AA15"/>
    <mergeCell ref="AB14:AB15"/>
    <mergeCell ref="AH11:AH13"/>
    <mergeCell ref="AI11:AI13"/>
    <mergeCell ref="A14:A15"/>
    <mergeCell ref="B14:B15"/>
    <mergeCell ref="C14:C15"/>
    <mergeCell ref="E14:E15"/>
    <mergeCell ref="F14:F15"/>
    <mergeCell ref="O14:O15"/>
    <mergeCell ref="P14:P15"/>
    <mergeCell ref="T14:T15"/>
    <mergeCell ref="AB11:AB13"/>
    <mergeCell ref="AC11:AC13"/>
    <mergeCell ref="AD11:AD13"/>
    <mergeCell ref="AE11:AE13"/>
    <mergeCell ref="AF11:AF13"/>
    <mergeCell ref="AG11:AG13"/>
    <mergeCell ref="V11:V13"/>
    <mergeCell ref="W11:W13"/>
    <mergeCell ref="X11:X13"/>
    <mergeCell ref="Y11:Y13"/>
    <mergeCell ref="Z11:Z13"/>
    <mergeCell ref="AA11:AA13"/>
    <mergeCell ref="AV8:AV9"/>
    <mergeCell ref="AW8:AW9"/>
    <mergeCell ref="AX8:AX9"/>
    <mergeCell ref="A11:A13"/>
    <mergeCell ref="B11:B13"/>
    <mergeCell ref="C11:C13"/>
    <mergeCell ref="E11:E13"/>
    <mergeCell ref="F11:F13"/>
    <mergeCell ref="T11:T13"/>
    <mergeCell ref="U11:U13"/>
    <mergeCell ref="AP8:AP9"/>
    <mergeCell ref="AQ8:AQ9"/>
    <mergeCell ref="AR8:AR9"/>
    <mergeCell ref="AS8:AS9"/>
    <mergeCell ref="AT8:AT9"/>
    <mergeCell ref="AU8:AU9"/>
    <mergeCell ref="AH8:AH9"/>
    <mergeCell ref="AI8:AI9"/>
    <mergeCell ref="AJ8:AJ9"/>
    <mergeCell ref="AK8:AK9"/>
    <mergeCell ref="AL8:AM9"/>
    <mergeCell ref="AN8:AO8"/>
    <mergeCell ref="AB8:AB9"/>
    <mergeCell ref="AC8:AC9"/>
    <mergeCell ref="AD8:AD9"/>
    <mergeCell ref="AE8:AE9"/>
    <mergeCell ref="AF8:AF9"/>
    <mergeCell ref="AG8:AG9"/>
    <mergeCell ref="M8:M9"/>
    <mergeCell ref="N8:N9"/>
    <mergeCell ref="O8:O9"/>
    <mergeCell ref="P8:P9"/>
    <mergeCell ref="Q8:X8"/>
    <mergeCell ref="Z8:AA8"/>
    <mergeCell ref="G8:G9"/>
    <mergeCell ref="H8:H9"/>
    <mergeCell ref="I8:I9"/>
    <mergeCell ref="J8:J9"/>
    <mergeCell ref="K8:K9"/>
    <mergeCell ref="L8:L9"/>
    <mergeCell ref="A8:A9"/>
    <mergeCell ref="B8:B9"/>
    <mergeCell ref="C8:C9"/>
    <mergeCell ref="D8:D9"/>
    <mergeCell ref="E8:E9"/>
    <mergeCell ref="F8:F9"/>
    <mergeCell ref="N2:P2"/>
    <mergeCell ref="C3:I3"/>
    <mergeCell ref="N3:P3"/>
    <mergeCell ref="C4:E4"/>
    <mergeCell ref="G4:I5"/>
    <mergeCell ref="N4:P4"/>
  </mergeCells>
  <conditionalFormatting sqref="AQ10 AQ134:AQ153 AQ86:AQ92 AQ60:AQ84 AQ41:AQ57">
    <cfRule type="containsText" dxfId="27" priority="25" stopIfTrue="1" operator="containsText" text="DEFINICIÓN">
      <formula>NOT(ISERROR(SEARCH("DEFINICIÓN",AQ10)))</formula>
    </cfRule>
    <cfRule type="containsText" dxfId="26" priority="26" operator="containsText" text="CANCELADA">
      <formula>NOT(ISERROR(SEARCH("CANCELADA",AQ10)))</formula>
    </cfRule>
    <cfRule type="containsText" dxfId="25" priority="27" stopIfTrue="1" operator="containsText" text="EN PROCESO">
      <formula>NOT(ISERROR(SEARCH("EN PROCESO",AQ10)))</formula>
    </cfRule>
    <cfRule type="containsText" dxfId="24" priority="28" operator="containsText" text="TERMINADA">
      <formula>NOT(ISERROR(SEARCH("TERMINADA",AQ10)))</formula>
    </cfRule>
  </conditionalFormatting>
  <conditionalFormatting sqref="AQ11">
    <cfRule type="containsText" dxfId="23" priority="21" stopIfTrue="1" operator="containsText" text="DEFINICIÓN">
      <formula>NOT(ISERROR(SEARCH("DEFINICIÓN",AQ11)))</formula>
    </cfRule>
    <cfRule type="containsText" dxfId="22" priority="22" operator="containsText" text="CANCELADA">
      <formula>NOT(ISERROR(SEARCH("CANCELADA",AQ11)))</formula>
    </cfRule>
    <cfRule type="containsText" dxfId="21" priority="23" stopIfTrue="1" operator="containsText" text="EN PROCESO">
      <formula>NOT(ISERROR(SEARCH("EN PROCESO",AQ11)))</formula>
    </cfRule>
    <cfRule type="containsText" dxfId="20" priority="24" operator="containsText" text="TERMINADA">
      <formula>NOT(ISERROR(SEARCH("TERMINADA",AQ11)))</formula>
    </cfRule>
  </conditionalFormatting>
  <conditionalFormatting sqref="AQ118 AQ34:AQ39 AQ14 AQ16:AQ32 AQ104:AQ111 AQ95:AQ96 AQ100 AQ121:AQ132 AQ114:AQ115">
    <cfRule type="containsText" dxfId="19" priority="17" stopIfTrue="1" operator="containsText" text="DEFINICIÓN">
      <formula>NOT(ISERROR(SEARCH("DEFINICIÓN",AQ14)))</formula>
    </cfRule>
    <cfRule type="containsText" dxfId="18" priority="18" operator="containsText" text="CANCELADA">
      <formula>NOT(ISERROR(SEARCH("CANCELADA",AQ14)))</formula>
    </cfRule>
    <cfRule type="containsText" dxfId="17" priority="19" stopIfTrue="1" operator="containsText" text="EN PROCESO">
      <formula>NOT(ISERROR(SEARCH("EN PROCESO",AQ14)))</formula>
    </cfRule>
    <cfRule type="containsText" dxfId="16" priority="20" operator="containsText" text="TERMINADA">
      <formula>NOT(ISERROR(SEARCH("TERMINADA",AQ14)))</formula>
    </cfRule>
  </conditionalFormatting>
  <conditionalFormatting sqref="AQ59">
    <cfRule type="containsText" dxfId="15" priority="13" stopIfTrue="1" operator="containsText" text="DEFINICIÓN">
      <formula>NOT(ISERROR(SEARCH("DEFINICIÓN",AQ59)))</formula>
    </cfRule>
    <cfRule type="containsText" dxfId="14" priority="14" operator="containsText" text="CANCELADA">
      <formula>NOT(ISERROR(SEARCH("CANCELADA",AQ59)))</formula>
    </cfRule>
    <cfRule type="containsText" dxfId="13" priority="15" stopIfTrue="1" operator="containsText" text="EN PROCESO">
      <formula>NOT(ISERROR(SEARCH("EN PROCESO",AQ59)))</formula>
    </cfRule>
    <cfRule type="containsText" dxfId="12" priority="16" operator="containsText" text="TERMINADA">
      <formula>NOT(ISERROR(SEARCH("TERMINADA",AQ59)))</formula>
    </cfRule>
  </conditionalFormatting>
  <conditionalFormatting sqref="AP89">
    <cfRule type="containsText" dxfId="11" priority="9" stopIfTrue="1" operator="containsText" text="DEFINICIÓN">
      <formula>NOT(ISERROR(SEARCH("DEFINICIÓN",AP89)))</formula>
    </cfRule>
    <cfRule type="containsText" dxfId="10" priority="10" operator="containsText" text="CANCELADA">
      <formula>NOT(ISERROR(SEARCH("CANCELADA",AP89)))</formula>
    </cfRule>
    <cfRule type="containsText" dxfId="9" priority="11" stopIfTrue="1" operator="containsText" text="EN PROCESO">
      <formula>NOT(ISERROR(SEARCH("EN PROCESO",AP89)))</formula>
    </cfRule>
    <cfRule type="containsText" dxfId="8" priority="12" operator="containsText" text="TERMINADA">
      <formula>NOT(ISERROR(SEARCH("TERMINADA",AP89)))</formula>
    </cfRule>
  </conditionalFormatting>
  <conditionalFormatting sqref="AP67">
    <cfRule type="containsText" dxfId="7" priority="5" stopIfTrue="1" operator="containsText" text="DEFINICIÓN">
      <formula>NOT(ISERROR(SEARCH("DEFINICIÓN",AP67)))</formula>
    </cfRule>
    <cfRule type="containsText" dxfId="6" priority="6" operator="containsText" text="CANCELADA">
      <formula>NOT(ISERROR(SEARCH("CANCELADA",AP67)))</formula>
    </cfRule>
    <cfRule type="containsText" dxfId="5" priority="7" stopIfTrue="1" operator="containsText" text="EN PROCESO">
      <formula>NOT(ISERROR(SEARCH("EN PROCESO",AP67)))</formula>
    </cfRule>
    <cfRule type="containsText" dxfId="4" priority="8" operator="containsText" text="TERMINADA">
      <formula>NOT(ISERROR(SEARCH("TERMINADA",AP67)))</formula>
    </cfRule>
  </conditionalFormatting>
  <conditionalFormatting sqref="AQ133">
    <cfRule type="containsText" dxfId="3" priority="1" stopIfTrue="1" operator="containsText" text="DEFINICIÓN">
      <formula>NOT(ISERROR(SEARCH("DEFINICIÓN",AQ133)))</formula>
    </cfRule>
    <cfRule type="containsText" dxfId="2" priority="2" operator="containsText" text="CANCELADA">
      <formula>NOT(ISERROR(SEARCH("CANCELADA",AQ133)))</formula>
    </cfRule>
    <cfRule type="containsText" dxfId="1" priority="3" stopIfTrue="1" operator="containsText" text="EN PROCESO">
      <formula>NOT(ISERROR(SEARCH("EN PROCESO",AQ133)))</formula>
    </cfRule>
    <cfRule type="containsText" dxfId="0" priority="4" operator="containsText" text="TERMINADA">
      <formula>NOT(ISERROR(SEARCH("TERMINADA",AQ133)))</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CONTENIDO</vt:lpstr>
      <vt:lpstr>2008</vt:lpstr>
      <vt:lpstr>2009</vt:lpstr>
      <vt:lpstr>2010</vt:lpstr>
      <vt:lpstr>2011</vt:lpstr>
      <vt:lpstr>2012</vt:lpstr>
      <vt:lpstr>2013</vt:lpstr>
      <vt:lpstr>2014</vt:lpstr>
      <vt:lpstr>2015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asocial</dc:creator>
  <cp:lastModifiedBy>Gustavo Rosiles Sanchez</cp:lastModifiedBy>
  <cp:lastPrinted>2014-04-23T16:13:20Z</cp:lastPrinted>
  <dcterms:created xsi:type="dcterms:W3CDTF">2014-02-18T15:37:39Z</dcterms:created>
  <dcterms:modified xsi:type="dcterms:W3CDTF">2016-05-10T16:06:23Z</dcterms:modified>
</cp:coreProperties>
</file>